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9300" tabRatio="634" firstSheet="15" activeTab="24"/>
  </bookViews>
  <sheets>
    <sheet name="РКУ" sheetId="1" r:id="rId1"/>
    <sheet name="кл(ФОРТ)" sheetId="2" r:id="rId2"/>
    <sheet name="см(Ф)" sheetId="3" r:id="rId3"/>
    <sheet name="кл(ШКПЕРВ)" sheetId="4" r:id="rId4"/>
    <sheet name="см(ШК)" sheetId="5" r:id="rId5"/>
    <sheet name="кл(творч)" sheetId="6" r:id="rId6"/>
    <sheet name="см(творч)" sheetId="7" r:id="rId7"/>
    <sheet name="кл(общество)" sheetId="8" r:id="rId8"/>
    <sheet name="см(общ)" sheetId="9" r:id="rId9"/>
    <sheet name="кл(матем)" sheetId="10" r:id="rId10"/>
    <sheet name="см(МКА)" sheetId="11" r:id="rId11"/>
    <sheet name="кл(РУСЯЗ)" sheetId="12" r:id="rId12"/>
    <sheet name="см(РУС)" sheetId="13" r:id="rId13"/>
    <sheet name="кл(Псих)" sheetId="14" r:id="rId14"/>
    <sheet name="см(Псих)" sheetId="15" r:id="rId15"/>
    <sheet name="кл(Иняз)" sheetId="16" r:id="rId16"/>
    <sheet name="см(Иняз)" sheetId="17" r:id="rId17"/>
    <sheet name="кл(Гео)" sheetId="18" r:id="rId18"/>
    <sheet name="см(Гео)" sheetId="19" r:id="rId19"/>
    <sheet name="кл(ИНФор)" sheetId="20" r:id="rId20"/>
    <sheet name="см(Инфор)" sheetId="21" r:id="rId21"/>
    <sheet name="кл(ФИЗИКА)" sheetId="22" r:id="rId22"/>
    <sheet name="см(ФИЗИКА)" sheetId="23" r:id="rId23"/>
    <sheet name="кл(жизнь)" sheetId="24" r:id="rId24"/>
    <sheet name="см(жизнь)" sheetId="25" r:id="rId25"/>
  </sheets>
  <definedNames>
    <definedName name="_xlnm.Print_Area" localSheetId="17">'кл(Гео)'!$A$6:$G$46</definedName>
    <definedName name="_xlnm.Print_Area" localSheetId="23">'кл(жизнь)'!$A$6:$G$46</definedName>
    <definedName name="_xlnm.Print_Area" localSheetId="19">'кл(ИНФор)'!$A$6:$G$46</definedName>
    <definedName name="_xlnm.Print_Area" localSheetId="15">'кл(Иняз)'!$A$6:$G$46</definedName>
    <definedName name="_xlnm.Print_Area" localSheetId="9">'кл(матем)'!$A$6:$G$46</definedName>
    <definedName name="_xlnm.Print_Area" localSheetId="7">'кл(общество)'!$A$6:$G$46</definedName>
    <definedName name="_xlnm.Print_Area" localSheetId="13">'кл(Псих)'!$A$6:$G$46</definedName>
    <definedName name="_xlnm.Print_Area" localSheetId="11">'кл(РУСЯЗ)'!$A$6:$G$46</definedName>
    <definedName name="_xlnm.Print_Area" localSheetId="5">'кл(творч)'!$A$6:$G$46</definedName>
    <definedName name="_xlnm.Print_Area" localSheetId="21">'кл(ФИЗИКА)'!$A$6:$G$46</definedName>
    <definedName name="_xlnm.Print_Area" localSheetId="1">'кл(ФОРТ)'!$A$6:$G$46</definedName>
    <definedName name="_xlnm.Print_Area" localSheetId="3">'кл(ШКПЕРВ)'!$A$6:$G$46</definedName>
    <definedName name="_xlnm.Print_Area" localSheetId="18">'см(Гео)'!$A$1:$G$55</definedName>
    <definedName name="_xlnm.Print_Area" localSheetId="24">'см(жизнь)'!$A$1:$G$55</definedName>
    <definedName name="_xlnm.Print_Area" localSheetId="20">'см(Инфор)'!$A$1:$G$55</definedName>
    <definedName name="_xlnm.Print_Area" localSheetId="16">'см(Иняз)'!$A$1:$G$55</definedName>
    <definedName name="_xlnm.Print_Area" localSheetId="10">'см(МКА)'!$A$1:$G$55</definedName>
    <definedName name="_xlnm.Print_Area" localSheetId="8">'см(общ)'!$A$1:$G$55</definedName>
    <definedName name="_xlnm.Print_Area" localSheetId="14">'см(Псих)'!$A$1:$G$55</definedName>
    <definedName name="_xlnm.Print_Area" localSheetId="12">'см(РУС)'!$A$1:$G$55</definedName>
    <definedName name="_xlnm.Print_Area" localSheetId="6">'см(творч)'!$A$1:$G$55</definedName>
    <definedName name="_xlnm.Print_Area" localSheetId="2">'см(Ф)'!$A$1:$G$55</definedName>
    <definedName name="_xlnm.Print_Area" localSheetId="22">'см(ФИЗИКА)'!$A$1:$G$55</definedName>
    <definedName name="_xlnm.Print_Area" localSheetId="4">'см(ШК)'!$A$1:$G$55</definedName>
  </definedNames>
  <calcPr fullCalcOnLoad="1" fullPrecision="0"/>
</workbook>
</file>

<file path=xl/sharedStrings.xml><?xml version="1.0" encoding="utf-8"?>
<sst xmlns="http://schemas.openxmlformats.org/spreadsheetml/2006/main" count="1127" uniqueCount="110">
  <si>
    <t xml:space="preserve">Наименование </t>
  </si>
  <si>
    <t>Сумма, руб.</t>
  </si>
  <si>
    <t>Доля на коммунальные расходы от поступления средств</t>
  </si>
  <si>
    <t>Всего</t>
  </si>
  <si>
    <t>На оплату отопления, %</t>
  </si>
  <si>
    <t>На оплату эл.энергии, %</t>
  </si>
  <si>
    <t>На оплату водоснабжения, %</t>
  </si>
  <si>
    <t>Ведущий экономист</t>
  </si>
  <si>
    <t>На оплату услуги связи, %</t>
  </si>
  <si>
    <t xml:space="preserve">План на оплату отопления </t>
  </si>
  <si>
    <t>План на оплату эл.энергии</t>
  </si>
  <si>
    <t xml:space="preserve">План на оплату водоснабжения </t>
  </si>
  <si>
    <t xml:space="preserve">План на услуги связи </t>
  </si>
  <si>
    <t>Доля платных услуг в общем фонде</t>
  </si>
  <si>
    <t>Всего коммунальные услуги</t>
  </si>
  <si>
    <t>Всего коммунальные услуги и связь</t>
  </si>
  <si>
    <t>Итого  в год</t>
  </si>
  <si>
    <t>_____________</t>
  </si>
  <si>
    <t xml:space="preserve">       К А Л Ь К У Л Я Ц И Я</t>
  </si>
  <si>
    <t>расходов  по  оказанию  дополнительных</t>
  </si>
  <si>
    <t xml:space="preserve">   платных образовательных услуг</t>
  </si>
  <si>
    <t>Итого в месяц</t>
  </si>
  <si>
    <t>Статьи    расходов</t>
  </si>
  <si>
    <t>%</t>
  </si>
  <si>
    <t>руб.</t>
  </si>
  <si>
    <t>Прямые затраты на услугу, в т.ч.:</t>
  </si>
  <si>
    <t>Оплата труда педагогическому персоналу (226)</t>
  </si>
  <si>
    <t>Заработная плата на педагогический персонал</t>
  </si>
  <si>
    <t>Начисления на заработную плату педагогическому персоналу</t>
  </si>
  <si>
    <t>Косвенные затраты на услугу, в т.ч.:</t>
  </si>
  <si>
    <t>Услуги связи (221000)</t>
  </si>
  <si>
    <t>Коммунальные услуги (223000)</t>
  </si>
  <si>
    <t>оплата тепловой энергии (223110)</t>
  </si>
  <si>
    <t>оплата электроэнергии (223200)</t>
  </si>
  <si>
    <t>оплата водопотребления и водоотведения (223300)</t>
  </si>
  <si>
    <t>Оплата труда вспомогательного персонала (226)</t>
  </si>
  <si>
    <t>Заработная плата вспомогательному персоналу</t>
  </si>
  <si>
    <t>Экономист</t>
  </si>
  <si>
    <t>Бухгалтер</t>
  </si>
  <si>
    <t>Бухгалтер (своды)</t>
  </si>
  <si>
    <t>Казначей</t>
  </si>
  <si>
    <t>Уборщица</t>
  </si>
  <si>
    <t>Начисления на заработную плату (226200)</t>
  </si>
  <si>
    <t>Укрепление материально-технической базы, рентабельность (310001, 340003)</t>
  </si>
  <si>
    <t xml:space="preserve">Итого </t>
  </si>
  <si>
    <t>Утверждаю</t>
  </si>
  <si>
    <t>____________</t>
  </si>
  <si>
    <t xml:space="preserve">____________ </t>
  </si>
  <si>
    <t xml:space="preserve">                                                       Расшифровка к смете</t>
  </si>
  <si>
    <t>Итого</t>
  </si>
  <si>
    <t>в месяц</t>
  </si>
  <si>
    <t xml:space="preserve">Стоимость 1 занятия </t>
  </si>
  <si>
    <t>Количество занятий в месяц</t>
  </si>
  <si>
    <t>Количество детей</t>
  </si>
  <si>
    <t>Всего средств, руб., в т.ч.</t>
  </si>
  <si>
    <t>с уч.к/пос.</t>
  </si>
  <si>
    <t>к/т посещ.</t>
  </si>
  <si>
    <t>Оплата труда и начисления на выплаты по оплате труда</t>
  </si>
  <si>
    <t>Заработная плата (ст. 226000)</t>
  </si>
  <si>
    <t>педагогический персонал</t>
  </si>
  <si>
    <t>вспомогательный персонал</t>
  </si>
  <si>
    <t>экономист</t>
  </si>
  <si>
    <t>бухгалтер</t>
  </si>
  <si>
    <t>бухгалтер (своды)</t>
  </si>
  <si>
    <t>казначей</t>
  </si>
  <si>
    <t>уборщица</t>
  </si>
  <si>
    <t>Начисления на выплаты по оплате труда ( ст. 226000)</t>
  </si>
  <si>
    <t>Услуги связи (ст. 221000)</t>
  </si>
  <si>
    <t>Оплата коммунальных услуг</t>
  </si>
  <si>
    <t>оплата тепловой энергии</t>
  </si>
  <si>
    <t>оплата электроэнергии</t>
  </si>
  <si>
    <t>оплата водопотребления и водоотведения</t>
  </si>
  <si>
    <t>Прочие  расходы (340003, 310001)</t>
  </si>
  <si>
    <t>Школа будущего первоклассника</t>
  </si>
  <si>
    <t>Бухгалтер (материалы)</t>
  </si>
  <si>
    <t xml:space="preserve">Кассир </t>
  </si>
  <si>
    <t>Директор</t>
  </si>
  <si>
    <t xml:space="preserve">кассир </t>
  </si>
  <si>
    <t>бухгалтер (материалы)</t>
  </si>
  <si>
    <t>МБОУ гимназия № 9</t>
  </si>
  <si>
    <t>Директор МБОУ гимназия № 9</t>
  </si>
  <si>
    <t xml:space="preserve">О.А. Сверкунова </t>
  </si>
  <si>
    <t>Директор МБОУ гимназия №9</t>
  </si>
  <si>
    <t>О.А.Сверкунова</t>
  </si>
  <si>
    <t>доходов и расходов  по  оказанию  дополнительных    платных образовательных услуг    в  МБОУ  гимназия № 9</t>
  </si>
  <si>
    <t>Фортепиано</t>
  </si>
  <si>
    <t>В месяц</t>
  </si>
  <si>
    <t>За 8 месяцев</t>
  </si>
  <si>
    <t xml:space="preserve">            в  МБОУ гимназия № 9 </t>
  </si>
  <si>
    <t>А.Н. Николаев</t>
  </si>
  <si>
    <t>Расчет коммунальных услуг, услуги связи на 01.01.2017 год</t>
  </si>
  <si>
    <t>Муниципальное задание на 2017 год местный</t>
  </si>
  <si>
    <t>Муниципальное задание на 2017 год субвенция</t>
  </si>
  <si>
    <t>Платные услуги на 2017 год</t>
  </si>
  <si>
    <t>2017 г.</t>
  </si>
  <si>
    <t>Пазвание услуги</t>
  </si>
  <si>
    <t xml:space="preserve"> с  01.09.2017 г. по 31.05.2018 г.</t>
  </si>
  <si>
    <t>Практическое применение законов обществознания</t>
  </si>
  <si>
    <t>____________ 2017 г.</t>
  </si>
  <si>
    <t>____________ 2017г.</t>
  </si>
  <si>
    <t>Решение нестандартных задач по математике</t>
  </si>
  <si>
    <t>Русский язык в современном мире</t>
  </si>
  <si>
    <t>Волшебный мир творчества</t>
  </si>
  <si>
    <t>Развитие познавательных способностей (занятия с психологом)</t>
  </si>
  <si>
    <t>Занимательный английский</t>
  </si>
  <si>
    <t>За пределами учебника географии</t>
  </si>
  <si>
    <t>Информатика в современном мире</t>
  </si>
  <si>
    <t>Практическое применение законов физики</t>
  </si>
  <si>
    <t>Практичекое применение законов физики</t>
  </si>
  <si>
    <t>Наука о жизни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</si>
</sst>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%"/>
    <numFmt numFmtId="169" formatCode="0.0%"/>
    <numFmt numFmtId="170" formatCode="0.0000%"/>
    <numFmt numFmtId="171" formatCode="0.00000%"/>
    <numFmt numFmtId="172" formatCode="0.000000%"/>
    <numFmt numFmtId="173" formatCode="0.0000000%"/>
    <numFmt numFmtId="174" formatCode="0.00000000%"/>
    <numFmt numFmtId="175" formatCode="0.000000000%"/>
    <numFmt numFmtId="176" formatCode="0.0"/>
    <numFmt numFmtId="177" formatCode="0.000"/>
    <numFmt numFmtId="178" formatCode="0.0000"/>
    <numFmt numFmtId="179" formatCode="#,##0.000"/>
  </numFmts>
  <fonts count="44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54">
      <alignment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right"/>
      <protection/>
    </xf>
    <xf numFmtId="9" fontId="2" fillId="0" borderId="0" xfId="54" applyNumberFormat="1" applyFont="1" applyBorder="1">
      <alignment/>
      <protection/>
    </xf>
    <xf numFmtId="0" fontId="2" fillId="0" borderId="0" xfId="54" applyFont="1" applyFill="1" applyBorder="1" applyAlignment="1">
      <alignment horizontal="left"/>
      <protection/>
    </xf>
    <xf numFmtId="2" fontId="2" fillId="0" borderId="0" xfId="54" applyNumberFormat="1" applyFont="1" applyBorder="1">
      <alignment/>
      <protection/>
    </xf>
    <xf numFmtId="2" fontId="2" fillId="0" borderId="10" xfId="54" applyNumberFormat="1" applyFont="1" applyBorder="1">
      <alignment/>
      <protection/>
    </xf>
    <xf numFmtId="2" fontId="2" fillId="0" borderId="11" xfId="54" applyNumberFormat="1" applyFont="1" applyBorder="1">
      <alignment/>
      <protection/>
    </xf>
    <xf numFmtId="2" fontId="3" fillId="0" borderId="10" xfId="54" applyNumberFormat="1" applyFont="1" applyBorder="1">
      <alignment/>
      <protection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2" fontId="2" fillId="0" borderId="19" xfId="0" applyNumberFormat="1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2" fontId="2" fillId="0" borderId="23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2" fontId="2" fillId="33" borderId="29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2" fontId="2" fillId="0" borderId="32" xfId="0" applyNumberFormat="1" applyFont="1" applyBorder="1" applyAlignment="1">
      <alignment horizontal="center"/>
    </xf>
    <xf numFmtId="0" fontId="2" fillId="33" borderId="33" xfId="0" applyFont="1" applyFill="1" applyBorder="1" applyAlignment="1">
      <alignment horizontal="left"/>
    </xf>
    <xf numFmtId="0" fontId="2" fillId="33" borderId="34" xfId="0" applyFont="1" applyFill="1" applyBorder="1" applyAlignment="1">
      <alignment horizontal="left"/>
    </xf>
    <xf numFmtId="2" fontId="2" fillId="33" borderId="35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indent="15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34" borderId="37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2" fontId="5" fillId="34" borderId="40" xfId="0" applyNumberFormat="1" applyFont="1" applyFill="1" applyBorder="1" applyAlignment="1">
      <alignment horizontal="center"/>
    </xf>
    <xf numFmtId="168" fontId="5" fillId="34" borderId="40" xfId="0" applyNumberFormat="1" applyFont="1" applyFill="1" applyBorder="1" applyAlignment="1">
      <alignment horizontal="center"/>
    </xf>
    <xf numFmtId="0" fontId="5" fillId="35" borderId="27" xfId="0" applyFont="1" applyFill="1" applyBorder="1" applyAlignment="1">
      <alignment/>
    </xf>
    <xf numFmtId="0" fontId="4" fillId="35" borderId="28" xfId="0" applyFont="1" applyFill="1" applyBorder="1" applyAlignment="1">
      <alignment/>
    </xf>
    <xf numFmtId="2" fontId="5" fillId="35" borderId="29" xfId="0" applyNumberFormat="1" applyFont="1" applyFill="1" applyBorder="1" applyAlignment="1">
      <alignment horizontal="center"/>
    </xf>
    <xf numFmtId="168" fontId="5" fillId="35" borderId="29" xfId="0" applyNumberFormat="1" applyFont="1" applyFill="1" applyBorder="1" applyAlignment="1">
      <alignment horizontal="center"/>
    </xf>
    <xf numFmtId="2" fontId="5" fillId="35" borderId="36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168" fontId="4" fillId="0" borderId="19" xfId="0" applyNumberFormat="1" applyFont="1" applyFill="1" applyBorder="1" applyAlignment="1">
      <alignment horizontal="center"/>
    </xf>
    <xf numFmtId="2" fontId="4" fillId="0" borderId="43" xfId="0" applyNumberFormat="1" applyFont="1" applyFill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44" xfId="0" applyNumberFormat="1" applyFont="1" applyFill="1" applyBorder="1" applyAlignment="1">
      <alignment horizontal="center"/>
    </xf>
    <xf numFmtId="0" fontId="5" fillId="35" borderId="27" xfId="0" applyFont="1" applyFill="1" applyBorder="1" applyAlignment="1">
      <alignment horizontal="left"/>
    </xf>
    <xf numFmtId="0" fontId="5" fillId="35" borderId="28" xfId="0" applyFont="1" applyFill="1" applyBorder="1" applyAlignment="1">
      <alignment horizontal="left"/>
    </xf>
    <xf numFmtId="10" fontId="5" fillId="35" borderId="29" xfId="0" applyNumberFormat="1" applyFont="1" applyFill="1" applyBorder="1" applyAlignment="1">
      <alignment horizontal="center"/>
    </xf>
    <xf numFmtId="0" fontId="5" fillId="34" borderId="27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2" fontId="5" fillId="34" borderId="28" xfId="0" applyNumberFormat="1" applyFont="1" applyFill="1" applyBorder="1" applyAlignment="1">
      <alignment horizontal="center"/>
    </xf>
    <xf numFmtId="168" fontId="5" fillId="34" borderId="29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0" fontId="4" fillId="35" borderId="37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38" xfId="0" applyFont="1" applyFill="1" applyBorder="1" applyAlignment="1">
      <alignment/>
    </xf>
    <xf numFmtId="2" fontId="5" fillId="35" borderId="33" xfId="0" applyNumberFormat="1" applyFont="1" applyFill="1" applyBorder="1" applyAlignment="1">
      <alignment horizontal="center"/>
    </xf>
    <xf numFmtId="10" fontId="5" fillId="35" borderId="35" xfId="0" applyNumberFormat="1" applyFont="1" applyFill="1" applyBorder="1" applyAlignment="1">
      <alignment horizontal="center"/>
    </xf>
    <xf numFmtId="2" fontId="5" fillId="35" borderId="39" xfId="0" applyNumberFormat="1" applyFont="1" applyFill="1" applyBorder="1" applyAlignment="1">
      <alignment horizontal="center"/>
    </xf>
    <xf numFmtId="0" fontId="4" fillId="35" borderId="27" xfId="0" applyFont="1" applyFill="1" applyBorder="1" applyAlignment="1">
      <alignment/>
    </xf>
    <xf numFmtId="0" fontId="4" fillId="35" borderId="36" xfId="0" applyFont="1" applyFill="1" applyBorder="1" applyAlignment="1">
      <alignment/>
    </xf>
    <xf numFmtId="2" fontId="5" fillId="35" borderId="0" xfId="0" applyNumberFormat="1" applyFont="1" applyFill="1" applyBorder="1" applyAlignment="1">
      <alignment horizontal="center"/>
    </xf>
    <xf numFmtId="0" fontId="4" fillId="36" borderId="41" xfId="0" applyFont="1" applyFill="1" applyBorder="1" applyAlignment="1">
      <alignment horizontal="left"/>
    </xf>
    <xf numFmtId="0" fontId="4" fillId="36" borderId="42" xfId="0" applyFont="1" applyFill="1" applyBorder="1" applyAlignment="1">
      <alignment horizontal="left"/>
    </xf>
    <xf numFmtId="0" fontId="4" fillId="36" borderId="43" xfId="0" applyFont="1" applyFill="1" applyBorder="1" applyAlignment="1">
      <alignment horizontal="left"/>
    </xf>
    <xf numFmtId="2" fontId="4" fillId="36" borderId="19" xfId="0" applyNumberFormat="1" applyFont="1" applyFill="1" applyBorder="1" applyAlignment="1">
      <alignment horizontal="center"/>
    </xf>
    <xf numFmtId="10" fontId="4" fillId="36" borderId="45" xfId="0" applyNumberFormat="1" applyFont="1" applyFill="1" applyBorder="1" applyAlignment="1">
      <alignment horizontal="center"/>
    </xf>
    <xf numFmtId="0" fontId="4" fillId="36" borderId="46" xfId="0" applyFont="1" applyFill="1" applyBorder="1" applyAlignment="1">
      <alignment horizontal="left"/>
    </xf>
    <xf numFmtId="0" fontId="4" fillId="36" borderId="45" xfId="0" applyFont="1" applyFill="1" applyBorder="1" applyAlignment="1">
      <alignment horizontal="left"/>
    </xf>
    <xf numFmtId="0" fontId="4" fillId="36" borderId="44" xfId="0" applyFont="1" applyFill="1" applyBorder="1" applyAlignment="1">
      <alignment horizontal="left"/>
    </xf>
    <xf numFmtId="2" fontId="4" fillId="36" borderId="32" xfId="0" applyNumberFormat="1" applyFont="1" applyFill="1" applyBorder="1" applyAlignment="1">
      <alignment horizontal="center"/>
    </xf>
    <xf numFmtId="0" fontId="4" fillId="36" borderId="37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left"/>
    </xf>
    <xf numFmtId="2" fontId="4" fillId="36" borderId="23" xfId="0" applyNumberFormat="1" applyFont="1" applyFill="1" applyBorder="1" applyAlignment="1">
      <alignment horizontal="center"/>
    </xf>
    <xf numFmtId="2" fontId="4" fillId="36" borderId="12" xfId="0" applyNumberFormat="1" applyFont="1" applyFill="1" applyBorder="1" applyAlignment="1">
      <alignment horizontal="center"/>
    </xf>
    <xf numFmtId="0" fontId="5" fillId="35" borderId="28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2" fontId="5" fillId="0" borderId="29" xfId="0" applyNumberFormat="1" applyFont="1" applyFill="1" applyBorder="1" applyAlignment="1">
      <alignment horizontal="center"/>
    </xf>
    <xf numFmtId="168" fontId="5" fillId="0" borderId="29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2" fontId="4" fillId="0" borderId="23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10" fontId="4" fillId="0" borderId="35" xfId="0" applyNumberFormat="1" applyFont="1" applyFill="1" applyBorder="1" applyAlignment="1">
      <alignment horizontal="center"/>
    </xf>
    <xf numFmtId="2" fontId="4" fillId="0" borderId="47" xfId="0" applyNumberFormat="1" applyFont="1" applyFill="1" applyBorder="1" applyAlignment="1">
      <alignment horizontal="center"/>
    </xf>
    <xf numFmtId="0" fontId="5" fillId="35" borderId="29" xfId="0" applyFont="1" applyFill="1" applyBorder="1" applyAlignment="1">
      <alignment/>
    </xf>
    <xf numFmtId="2" fontId="5" fillId="35" borderId="34" xfId="0" applyNumberFormat="1" applyFont="1" applyFill="1" applyBorder="1" applyAlignment="1">
      <alignment horizontal="center"/>
    </xf>
    <xf numFmtId="2" fontId="5" fillId="34" borderId="36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0" fontId="5" fillId="0" borderId="47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9" fontId="5" fillId="35" borderId="29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5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5" fillId="0" borderId="40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2" fontId="4" fillId="0" borderId="42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47" xfId="0" applyFont="1" applyFill="1" applyBorder="1" applyAlignment="1">
      <alignment horizontal="center"/>
    </xf>
    <xf numFmtId="0" fontId="5" fillId="0" borderId="36" xfId="0" applyFont="1" applyFill="1" applyBorder="1" applyAlignment="1">
      <alignment/>
    </xf>
    <xf numFmtId="2" fontId="5" fillId="0" borderId="28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10" fontId="6" fillId="0" borderId="29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1" fontId="6" fillId="0" borderId="29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1" fontId="5" fillId="0" borderId="37" xfId="0" applyNumberFormat="1" applyFont="1" applyFill="1" applyBorder="1" applyAlignment="1">
      <alignment horizontal="center"/>
    </xf>
    <xf numFmtId="1" fontId="4" fillId="0" borderId="41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" fontId="4" fillId="0" borderId="46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0" fontId="4" fillId="0" borderId="47" xfId="0" applyNumberFormat="1" applyFont="1" applyFill="1" applyBorder="1" applyAlignment="1">
      <alignment horizontal="center"/>
    </xf>
    <xf numFmtId="1" fontId="4" fillId="0" borderId="37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0" fontId="4" fillId="0" borderId="34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10" fontId="6" fillId="0" borderId="34" xfId="0" applyNumberFormat="1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/>
    </xf>
    <xf numFmtId="10" fontId="6" fillId="0" borderId="28" xfId="0" applyNumberFormat="1" applyFont="1" applyFill="1" applyBorder="1" applyAlignment="1">
      <alignment horizontal="center"/>
    </xf>
    <xf numFmtId="10" fontId="4" fillId="0" borderId="40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48" xfId="0" applyFill="1" applyBorder="1" applyAlignment="1">
      <alignment/>
    </xf>
    <xf numFmtId="1" fontId="4" fillId="0" borderId="49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1" fontId="6" fillId="0" borderId="23" xfId="0" applyNumberFormat="1" applyFont="1" applyFill="1" applyBorder="1" applyAlignment="1">
      <alignment horizontal="center"/>
    </xf>
    <xf numFmtId="10" fontId="5" fillId="0" borderId="2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10" fontId="0" fillId="0" borderId="0" xfId="0" applyNumberFormat="1" applyAlignment="1">
      <alignment/>
    </xf>
    <xf numFmtId="9" fontId="5" fillId="0" borderId="50" xfId="0" applyNumberFormat="1" applyFont="1" applyFill="1" applyBorder="1" applyAlignment="1">
      <alignment horizontal="center"/>
    </xf>
    <xf numFmtId="2" fontId="5" fillId="0" borderId="50" xfId="0" applyNumberFormat="1" applyFont="1" applyFill="1" applyBorder="1" applyAlignment="1">
      <alignment horizontal="center"/>
    </xf>
    <xf numFmtId="2" fontId="5" fillId="0" borderId="36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 horizontal="center"/>
    </xf>
    <xf numFmtId="9" fontId="5" fillId="0" borderId="29" xfId="0" applyNumberFormat="1" applyFont="1" applyFill="1" applyBorder="1" applyAlignment="1">
      <alignment horizontal="center"/>
    </xf>
    <xf numFmtId="10" fontId="5" fillId="0" borderId="28" xfId="0" applyNumberFormat="1" applyFont="1" applyFill="1" applyBorder="1" applyAlignment="1">
      <alignment horizontal="center"/>
    </xf>
    <xf numFmtId="10" fontId="5" fillId="0" borderId="47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4" fillId="0" borderId="42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" fontId="4" fillId="0" borderId="29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0" fontId="1" fillId="0" borderId="0" xfId="54" applyNumberFormat="1">
      <alignment/>
      <protection/>
    </xf>
    <xf numFmtId="10" fontId="4" fillId="0" borderId="46" xfId="0" applyNumberFormat="1" applyFont="1" applyFill="1" applyBorder="1" applyAlignment="1">
      <alignment horizontal="center"/>
    </xf>
    <xf numFmtId="10" fontId="4" fillId="0" borderId="30" xfId="0" applyNumberFormat="1" applyFont="1" applyFill="1" applyBorder="1" applyAlignment="1">
      <alignment horizontal="center"/>
    </xf>
    <xf numFmtId="10" fontId="4" fillId="0" borderId="37" xfId="0" applyNumberFormat="1" applyFont="1" applyFill="1" applyBorder="1" applyAlignment="1">
      <alignment horizontal="center"/>
    </xf>
    <xf numFmtId="1" fontId="4" fillId="0" borderId="4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0" fontId="5" fillId="34" borderId="29" xfId="0" applyNumberFormat="1" applyFont="1" applyFill="1" applyBorder="1" applyAlignment="1">
      <alignment horizontal="center"/>
    </xf>
    <xf numFmtId="2" fontId="2" fillId="13" borderId="47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17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54" applyNumberFormat="1" applyFont="1">
      <alignment/>
      <protection/>
    </xf>
    <xf numFmtId="0" fontId="2" fillId="0" borderId="22" xfId="54" applyFont="1" applyBorder="1" applyAlignment="1">
      <alignment horizontal="left"/>
      <protection/>
    </xf>
    <xf numFmtId="0" fontId="2" fillId="0" borderId="24" xfId="54" applyFont="1" applyBorder="1" applyAlignment="1">
      <alignment horizontal="left"/>
      <protection/>
    </xf>
    <xf numFmtId="0" fontId="2" fillId="0" borderId="11" xfId="54" applyFont="1" applyBorder="1" applyAlignment="1">
      <alignment horizontal="left"/>
      <protection/>
    </xf>
    <xf numFmtId="0" fontId="3" fillId="0" borderId="51" xfId="54" applyFont="1" applyBorder="1" applyAlignment="1">
      <alignment horizontal="left"/>
      <protection/>
    </xf>
    <xf numFmtId="0" fontId="3" fillId="0" borderId="31" xfId="54" applyFont="1" applyBorder="1" applyAlignment="1">
      <alignment horizontal="left"/>
      <protection/>
    </xf>
    <xf numFmtId="0" fontId="3" fillId="0" borderId="10" xfId="54" applyFont="1" applyBorder="1" applyAlignment="1">
      <alignment horizontal="left"/>
      <protection/>
    </xf>
    <xf numFmtId="0" fontId="2" fillId="0" borderId="51" xfId="54" applyFont="1" applyBorder="1" applyAlignment="1">
      <alignment horizontal="left"/>
      <protection/>
    </xf>
    <xf numFmtId="0" fontId="2" fillId="0" borderId="31" xfId="54" applyFont="1" applyBorder="1" applyAlignment="1">
      <alignment horizontal="left"/>
      <protection/>
    </xf>
    <xf numFmtId="0" fontId="2" fillId="0" borderId="10" xfId="54" applyFont="1" applyBorder="1" applyAlignment="1">
      <alignment horizontal="left"/>
      <protection/>
    </xf>
    <xf numFmtId="0" fontId="2" fillId="0" borderId="41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4" fillId="0" borderId="3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34" borderId="27" xfId="0" applyFont="1" applyFill="1" applyBorder="1" applyAlignment="1">
      <alignment horizontal="left" wrapText="1"/>
    </xf>
    <xf numFmtId="0" fontId="0" fillId="34" borderId="28" xfId="0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5" fillId="35" borderId="27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K10" sqref="K10"/>
    </sheetView>
  </sheetViews>
  <sheetFormatPr defaultColWidth="9.00390625" defaultRowHeight="12.75"/>
  <cols>
    <col min="6" max="6" width="17.75390625" style="0" customWidth="1"/>
    <col min="7" max="7" width="20.00390625" style="0" customWidth="1"/>
    <col min="8" max="8" width="16.00390625" style="0" customWidth="1"/>
    <col min="9" max="9" width="13.375" style="0" bestFit="1" customWidth="1"/>
    <col min="10" max="10" width="11.25390625" style="0" customWidth="1"/>
    <col min="11" max="11" width="10.625" style="0" bestFit="1" customWidth="1"/>
    <col min="12" max="12" width="10.625" style="0" customWidth="1"/>
    <col min="13" max="13" width="10.625" style="0" bestFit="1" customWidth="1"/>
    <col min="14" max="14" width="13.00390625" style="0" customWidth="1"/>
  </cols>
  <sheetData>
    <row r="1" spans="1:9" ht="18.75">
      <c r="A1" s="1"/>
      <c r="B1" s="2"/>
      <c r="C1" s="2"/>
      <c r="D1" s="2"/>
      <c r="E1" s="2"/>
      <c r="F1" s="2" t="s">
        <v>79</v>
      </c>
      <c r="G1" s="2"/>
      <c r="H1" s="2"/>
      <c r="I1" s="2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8.75">
      <c r="A3" s="1"/>
      <c r="B3" s="2" t="s">
        <v>90</v>
      </c>
      <c r="C3" s="2"/>
      <c r="D3" s="2"/>
      <c r="E3" s="2"/>
      <c r="F3" s="2"/>
      <c r="G3" s="2"/>
      <c r="H3" s="2"/>
      <c r="I3" s="2"/>
    </row>
    <row r="4" spans="1:9" ht="19.5" thickBot="1">
      <c r="A4" s="1"/>
      <c r="B4" s="2"/>
      <c r="C4" s="2"/>
      <c r="D4" s="2"/>
      <c r="E4" s="2"/>
      <c r="F4" s="2"/>
      <c r="G4" s="2"/>
      <c r="H4" s="2"/>
      <c r="I4" s="2"/>
    </row>
    <row r="5" spans="1:9" ht="19.5" thickBot="1">
      <c r="A5" s="1"/>
      <c r="B5" s="11"/>
      <c r="C5" s="12"/>
      <c r="D5" s="12" t="s">
        <v>0</v>
      </c>
      <c r="E5" s="12"/>
      <c r="F5" s="13"/>
      <c r="G5" s="13" t="s">
        <v>1</v>
      </c>
      <c r="H5" s="2"/>
      <c r="I5" s="2"/>
    </row>
    <row r="6" spans="1:10" ht="19.5" thickBot="1">
      <c r="A6" s="1"/>
      <c r="B6" s="14" t="s">
        <v>91</v>
      </c>
      <c r="C6" s="15"/>
      <c r="D6" s="15"/>
      <c r="E6" s="15"/>
      <c r="F6" s="16"/>
      <c r="G6" s="17">
        <v>4604036</v>
      </c>
      <c r="H6" s="2"/>
      <c r="I6" s="2"/>
      <c r="J6" s="204"/>
    </row>
    <row r="7" spans="1:9" ht="18.75">
      <c r="A7" s="1"/>
      <c r="B7" s="14" t="s">
        <v>92</v>
      </c>
      <c r="C7" s="19"/>
      <c r="D7" s="19"/>
      <c r="E7" s="19"/>
      <c r="F7" s="20"/>
      <c r="G7" s="21">
        <v>19003661</v>
      </c>
      <c r="H7" s="2"/>
      <c r="I7" s="2"/>
    </row>
    <row r="8" spans="1:12" ht="18.75">
      <c r="A8" s="1"/>
      <c r="B8" s="18" t="s">
        <v>93</v>
      </c>
      <c r="C8" s="22"/>
      <c r="D8" s="22"/>
      <c r="E8" s="22"/>
      <c r="F8" s="22"/>
      <c r="G8" s="213">
        <v>310000</v>
      </c>
      <c r="H8" s="217"/>
      <c r="I8" s="3"/>
      <c r="J8" s="204"/>
      <c r="L8" s="214"/>
    </row>
    <row r="9" spans="1:15" ht="19.5" thickBot="1">
      <c r="A9" s="1"/>
      <c r="B9" s="23" t="s">
        <v>3</v>
      </c>
      <c r="C9" s="24"/>
      <c r="D9" s="24"/>
      <c r="E9" s="24"/>
      <c r="F9" s="24"/>
      <c r="G9" s="10">
        <f>G6+G7+G8</f>
        <v>23917697</v>
      </c>
      <c r="H9" s="2"/>
      <c r="I9" s="4"/>
      <c r="O9" s="216"/>
    </row>
    <row r="10" spans="1:9" ht="19.5" thickBot="1">
      <c r="A10" s="1"/>
      <c r="B10" s="25" t="s">
        <v>13</v>
      </c>
      <c r="C10" s="26"/>
      <c r="D10" s="26"/>
      <c r="E10" s="26"/>
      <c r="F10" s="26"/>
      <c r="G10" s="27">
        <f>G8*100/G9</f>
        <v>1.3</v>
      </c>
      <c r="H10" s="2"/>
      <c r="I10" s="2"/>
    </row>
    <row r="11" spans="1:9" ht="18.75">
      <c r="A11" s="1"/>
      <c r="B11" s="227" t="s">
        <v>9</v>
      </c>
      <c r="C11" s="228"/>
      <c r="D11" s="228"/>
      <c r="E11" s="228"/>
      <c r="F11" s="228"/>
      <c r="G11" s="17">
        <v>1118674.2</v>
      </c>
      <c r="H11" s="2"/>
      <c r="I11" s="2"/>
    </row>
    <row r="12" spans="1:9" ht="18.75">
      <c r="A12" s="1"/>
      <c r="B12" s="229" t="s">
        <v>10</v>
      </c>
      <c r="C12" s="230"/>
      <c r="D12" s="230"/>
      <c r="E12" s="230"/>
      <c r="F12" s="230"/>
      <c r="G12" s="30">
        <v>168873.45</v>
      </c>
      <c r="H12" s="2"/>
      <c r="I12" s="2"/>
    </row>
    <row r="13" spans="1:13" ht="18.75">
      <c r="A13" s="1"/>
      <c r="B13" s="229" t="s">
        <v>11</v>
      </c>
      <c r="C13" s="230"/>
      <c r="D13" s="230"/>
      <c r="E13" s="230"/>
      <c r="F13" s="230"/>
      <c r="G13" s="30">
        <v>95629.68</v>
      </c>
      <c r="H13" s="2"/>
      <c r="I13" s="2"/>
      <c r="M13" s="214"/>
    </row>
    <row r="14" spans="1:14" ht="18.75">
      <c r="A14" s="1"/>
      <c r="B14" s="229" t="s">
        <v>12</v>
      </c>
      <c r="C14" s="230"/>
      <c r="D14" s="230"/>
      <c r="E14" s="230"/>
      <c r="F14" s="230"/>
      <c r="G14" s="30">
        <v>41693.05</v>
      </c>
      <c r="H14" s="2"/>
      <c r="I14" s="2"/>
      <c r="N14" s="215"/>
    </row>
    <row r="15" spans="1:13" ht="18.75">
      <c r="A15" s="1"/>
      <c r="B15" s="28" t="s">
        <v>15</v>
      </c>
      <c r="C15" s="29"/>
      <c r="D15" s="29"/>
      <c r="E15" s="29"/>
      <c r="F15" s="29"/>
      <c r="G15" s="30">
        <f>SUM(G11:G14)</f>
        <v>1424870.38</v>
      </c>
      <c r="H15" s="2"/>
      <c r="I15" s="2"/>
      <c r="M15" s="216"/>
    </row>
    <row r="16" spans="1:9" ht="19.5" thickBot="1">
      <c r="A16" s="1"/>
      <c r="B16" s="31" t="s">
        <v>16</v>
      </c>
      <c r="C16" s="32"/>
      <c r="D16" s="32"/>
      <c r="E16" s="32"/>
      <c r="F16" s="32"/>
      <c r="G16" s="33">
        <f>G15*G10/100</f>
        <v>18523.31</v>
      </c>
      <c r="H16" s="2"/>
      <c r="I16" s="2"/>
    </row>
    <row r="17" spans="1:9" ht="18.75">
      <c r="A17" s="1"/>
      <c r="B17" s="5"/>
      <c r="C17" s="5"/>
      <c r="D17" s="5"/>
      <c r="E17" s="5"/>
      <c r="F17" s="5"/>
      <c r="G17" s="6"/>
      <c r="H17" s="1"/>
      <c r="I17" s="1"/>
    </row>
    <row r="18" spans="1:12" ht="18.75">
      <c r="A18" s="1"/>
      <c r="B18" s="2" t="s">
        <v>2</v>
      </c>
      <c r="C18" s="2"/>
      <c r="D18" s="2"/>
      <c r="E18" s="2"/>
      <c r="F18" s="2"/>
      <c r="G18" s="2"/>
      <c r="H18" s="1"/>
      <c r="I18" s="1"/>
      <c r="K18" s="216"/>
      <c r="L18" s="216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K19" s="216"/>
      <c r="L19" s="216"/>
    </row>
    <row r="20" spans="1:12" ht="18.75">
      <c r="A20" s="1"/>
      <c r="B20" s="224" t="s">
        <v>4</v>
      </c>
      <c r="C20" s="225"/>
      <c r="D20" s="225"/>
      <c r="E20" s="225"/>
      <c r="F20" s="226"/>
      <c r="G20" s="7">
        <f>G11*G10/100</f>
        <v>14542.76</v>
      </c>
      <c r="H20" s="1"/>
      <c r="I20" s="205">
        <f>G20/G8</f>
        <v>0.0469</v>
      </c>
      <c r="K20" s="215"/>
      <c r="L20" s="215"/>
    </row>
    <row r="21" spans="1:13" ht="18.75">
      <c r="A21" s="1"/>
      <c r="B21" s="224" t="s">
        <v>5</v>
      </c>
      <c r="C21" s="225"/>
      <c r="D21" s="225"/>
      <c r="E21" s="225"/>
      <c r="F21" s="226"/>
      <c r="G21" s="7">
        <f>G12*G10/100</f>
        <v>2195.35</v>
      </c>
      <c r="H21" s="1"/>
      <c r="I21" s="205">
        <f>G21/G8</f>
        <v>0.0071</v>
      </c>
      <c r="M21" s="215"/>
    </row>
    <row r="22" spans="1:12" ht="18.75">
      <c r="A22" s="1"/>
      <c r="B22" s="224" t="s">
        <v>6</v>
      </c>
      <c r="C22" s="225"/>
      <c r="D22" s="225"/>
      <c r="E22" s="225"/>
      <c r="F22" s="226"/>
      <c r="G22" s="7">
        <f>G13*G10/100</f>
        <v>1243.19</v>
      </c>
      <c r="H22" s="1"/>
      <c r="I22" s="205">
        <f>G22/G8</f>
        <v>0.004</v>
      </c>
      <c r="K22" s="215"/>
      <c r="L22" s="215"/>
    </row>
    <row r="23" spans="1:12" ht="18.75">
      <c r="A23" s="1"/>
      <c r="B23" s="218" t="s">
        <v>8</v>
      </c>
      <c r="C23" s="219"/>
      <c r="D23" s="219"/>
      <c r="E23" s="219"/>
      <c r="F23" s="220"/>
      <c r="G23" s="8">
        <f>G14*G10/100</f>
        <v>542.01</v>
      </c>
      <c r="H23" s="1"/>
      <c r="I23" s="205">
        <f>G23/G8</f>
        <v>0.0017</v>
      </c>
      <c r="K23" s="215"/>
      <c r="L23" s="215"/>
    </row>
    <row r="24" spans="1:9" ht="18.75">
      <c r="A24" s="1"/>
      <c r="B24" s="221" t="s">
        <v>14</v>
      </c>
      <c r="C24" s="222"/>
      <c r="D24" s="222"/>
      <c r="E24" s="222"/>
      <c r="F24" s="223"/>
      <c r="G24" s="9">
        <f>SUM(G20:G23)</f>
        <v>18523.31</v>
      </c>
      <c r="H24" s="1"/>
      <c r="I24" s="190">
        <f>G24/G8</f>
        <v>0.0598</v>
      </c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8.75">
      <c r="A27" s="1"/>
      <c r="B27" s="2" t="s">
        <v>7</v>
      </c>
      <c r="C27" s="2"/>
      <c r="D27" s="2"/>
      <c r="E27" s="2"/>
      <c r="F27" s="2"/>
      <c r="G27" s="2" t="s">
        <v>89</v>
      </c>
      <c r="H27" s="1"/>
      <c r="I27" s="1"/>
    </row>
  </sheetData>
  <sheetProtection/>
  <mergeCells count="9">
    <mergeCell ref="B23:F23"/>
    <mergeCell ref="B24:F24"/>
    <mergeCell ref="B20:F20"/>
    <mergeCell ref="B21:F21"/>
    <mergeCell ref="B22:F22"/>
    <mergeCell ref="B11:F11"/>
    <mergeCell ref="B12:F12"/>
    <mergeCell ref="B13:F13"/>
    <mergeCell ref="B14:F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44"/>
  <sheetViews>
    <sheetView view="pageBreakPreview" zoomScale="110" zoomScaleSheetLayoutView="110" zoomScalePageLayoutView="0" workbookViewId="0" topLeftCell="A4">
      <selection activeCell="E14" sqref="E14:F14"/>
    </sheetView>
  </sheetViews>
  <sheetFormatPr defaultColWidth="9.00390625" defaultRowHeight="12.75"/>
  <cols>
    <col min="4" max="4" width="23.75390625" style="0" customWidth="1"/>
    <col min="6" max="6" width="15.125" style="0" customWidth="1"/>
  </cols>
  <sheetData>
    <row r="1" spans="1:7" ht="15.75">
      <c r="A1" s="34"/>
      <c r="B1" s="34"/>
      <c r="C1" s="35"/>
      <c r="D1" s="34"/>
      <c r="E1" s="36" t="s">
        <v>80</v>
      </c>
      <c r="F1" s="36"/>
      <c r="G1" s="34"/>
    </row>
    <row r="2" spans="1:7" ht="15.75">
      <c r="A2" s="34"/>
      <c r="B2" s="34"/>
      <c r="C2" s="34"/>
      <c r="D2" s="34"/>
      <c r="E2" s="34" t="s">
        <v>17</v>
      </c>
      <c r="F2" s="36" t="s">
        <v>81</v>
      </c>
      <c r="G2" s="34"/>
    </row>
    <row r="3" spans="1:7" ht="15.75">
      <c r="A3" s="34"/>
      <c r="B3" s="34"/>
      <c r="C3" s="34"/>
      <c r="D3" s="34"/>
      <c r="E3" s="36" t="s">
        <v>98</v>
      </c>
      <c r="F3" s="36"/>
      <c r="G3" s="34"/>
    </row>
    <row r="4" spans="1:7" ht="15.75">
      <c r="A4" s="34"/>
      <c r="B4" s="34"/>
      <c r="C4" s="34"/>
      <c r="D4" s="34"/>
      <c r="E4" s="34"/>
      <c r="F4" s="34"/>
      <c r="G4" s="34"/>
    </row>
    <row r="5" spans="1:7" ht="15.75">
      <c r="A5" s="34"/>
      <c r="B5" s="34"/>
      <c r="C5" s="34"/>
      <c r="D5" s="34"/>
      <c r="E5" s="34"/>
      <c r="F5" s="34"/>
      <c r="G5" s="34"/>
    </row>
    <row r="6" spans="1:7" ht="15.75">
      <c r="A6" s="34"/>
      <c r="B6" s="34"/>
      <c r="C6" s="34"/>
      <c r="D6" s="37" t="s">
        <v>18</v>
      </c>
      <c r="E6" s="36"/>
      <c r="F6" s="36"/>
      <c r="G6" s="34"/>
    </row>
    <row r="7" spans="1:7" ht="15.75">
      <c r="A7" s="34"/>
      <c r="B7" s="34"/>
      <c r="C7" s="239" t="s">
        <v>19</v>
      </c>
      <c r="D7" s="239"/>
      <c r="E7" s="239"/>
      <c r="F7" s="239"/>
      <c r="G7" s="34"/>
    </row>
    <row r="8" spans="1:7" ht="15.75">
      <c r="A8" s="34"/>
      <c r="B8" s="34"/>
      <c r="C8" s="239" t="s">
        <v>20</v>
      </c>
      <c r="D8" s="239"/>
      <c r="E8" s="239"/>
      <c r="F8" s="239"/>
      <c r="G8" s="34"/>
    </row>
    <row r="9" spans="1:7" ht="15.75">
      <c r="A9" s="239" t="s">
        <v>88</v>
      </c>
      <c r="B9" s="240"/>
      <c r="C9" s="240"/>
      <c r="D9" s="240"/>
      <c r="E9" s="240"/>
      <c r="F9" s="240"/>
      <c r="G9" s="240"/>
    </row>
    <row r="10" spans="1:7" ht="15.75">
      <c r="A10" s="34"/>
      <c r="B10" s="34"/>
      <c r="C10" s="34"/>
      <c r="D10" s="37" t="s">
        <v>96</v>
      </c>
      <c r="E10" s="36"/>
      <c r="F10" s="36"/>
      <c r="G10" s="34"/>
    </row>
    <row r="11" spans="1:7" ht="15.75">
      <c r="A11" s="34"/>
      <c r="B11" s="34"/>
      <c r="C11" s="34"/>
      <c r="D11" s="34"/>
      <c r="E11" s="34"/>
      <c r="F11" s="34"/>
      <c r="G11" s="34"/>
    </row>
    <row r="12" spans="1:7" ht="16.5" thickBot="1">
      <c r="A12" s="34"/>
      <c r="B12" s="34"/>
      <c r="C12" s="34"/>
      <c r="D12" s="34"/>
      <c r="E12" s="34"/>
      <c r="F12" s="34"/>
      <c r="G12" s="34"/>
    </row>
    <row r="13" spans="1:7" ht="16.5" thickBot="1">
      <c r="A13" s="38"/>
      <c r="B13" s="39"/>
      <c r="C13" s="39"/>
      <c r="D13" s="40"/>
      <c r="E13" s="241" t="s">
        <v>95</v>
      </c>
      <c r="F13" s="242"/>
      <c r="G13" s="243" t="s">
        <v>21</v>
      </c>
    </row>
    <row r="14" spans="1:9" ht="48.75" customHeight="1" thickBot="1">
      <c r="A14" s="42"/>
      <c r="B14" s="36" t="s">
        <v>22</v>
      </c>
      <c r="C14" s="36"/>
      <c r="D14" s="43"/>
      <c r="E14" s="245" t="s">
        <v>100</v>
      </c>
      <c r="F14" s="246"/>
      <c r="G14" s="244"/>
      <c r="I14">
        <v>500</v>
      </c>
    </row>
    <row r="15" spans="1:7" ht="18" customHeight="1" thickBot="1">
      <c r="A15" s="44"/>
      <c r="B15" s="45"/>
      <c r="C15" s="45"/>
      <c r="D15" s="46"/>
      <c r="E15" s="47" t="s">
        <v>24</v>
      </c>
      <c r="F15" s="48" t="s">
        <v>23</v>
      </c>
      <c r="G15" s="41" t="s">
        <v>24</v>
      </c>
    </row>
    <row r="16" spans="1:7" ht="16.5" thickBot="1">
      <c r="A16" s="49" t="s">
        <v>25</v>
      </c>
      <c r="B16" s="50"/>
      <c r="C16" s="50"/>
      <c r="D16" s="50"/>
      <c r="E16" s="51">
        <f>E17+E20</f>
        <v>418.96</v>
      </c>
      <c r="F16" s="52">
        <f>F17+F20</f>
        <v>0.5237</v>
      </c>
      <c r="G16" s="51">
        <f>G17+G20</f>
        <v>418.95</v>
      </c>
    </row>
    <row r="17" spans="1:7" ht="16.5" thickBot="1">
      <c r="A17" s="53" t="s">
        <v>26</v>
      </c>
      <c r="B17" s="54"/>
      <c r="C17" s="54"/>
      <c r="D17" s="54"/>
      <c r="E17" s="55">
        <f>E18+E19</f>
        <v>418.96</v>
      </c>
      <c r="F17" s="56">
        <f>F18+F19</f>
        <v>0.5237</v>
      </c>
      <c r="G17" s="57">
        <f>G18+G19-0.01</f>
        <v>418.95</v>
      </c>
    </row>
    <row r="18" spans="1:7" ht="15.75">
      <c r="A18" s="58" t="s">
        <v>27</v>
      </c>
      <c r="B18" s="59"/>
      <c r="C18" s="60"/>
      <c r="D18" s="61"/>
      <c r="E18" s="62">
        <f>F18*G40</f>
        <v>329.6</v>
      </c>
      <c r="F18" s="63">
        <f>35.2%+6%</f>
        <v>0.412</v>
      </c>
      <c r="G18" s="64">
        <f>E18</f>
        <v>329.6</v>
      </c>
    </row>
    <row r="19" spans="1:7" ht="16.5" thickBot="1">
      <c r="A19" s="231" t="s">
        <v>28</v>
      </c>
      <c r="B19" s="232"/>
      <c r="C19" s="232"/>
      <c r="D19" s="232"/>
      <c r="E19" s="65">
        <f>F19*G40</f>
        <v>89.36</v>
      </c>
      <c r="F19" s="106">
        <f>F18*27.1%</f>
        <v>0.1117</v>
      </c>
      <c r="G19" s="66">
        <f>E19</f>
        <v>89.36</v>
      </c>
    </row>
    <row r="20" spans="1:7" ht="16.5" thickBot="1">
      <c r="A20" s="67"/>
      <c r="B20" s="68"/>
      <c r="C20" s="68"/>
      <c r="D20" s="68"/>
      <c r="E20" s="55"/>
      <c r="F20" s="69"/>
      <c r="G20" s="57">
        <f>E20</f>
        <v>0</v>
      </c>
    </row>
    <row r="21" spans="1:7" ht="16.5" thickBot="1">
      <c r="A21" s="70" t="s">
        <v>29</v>
      </c>
      <c r="B21" s="71"/>
      <c r="C21" s="71"/>
      <c r="D21" s="72"/>
      <c r="E21" s="73">
        <f>E22+E23+E27</f>
        <v>108.8</v>
      </c>
      <c r="F21" s="74">
        <f>F22+F23+F27</f>
        <v>0.136</v>
      </c>
      <c r="G21" s="75">
        <f>G22+G23+G27</f>
        <v>108.8</v>
      </c>
    </row>
    <row r="22" spans="1:9" ht="16.5" thickBot="1">
      <c r="A22" s="76" t="s">
        <v>30</v>
      </c>
      <c r="B22" s="77"/>
      <c r="C22" s="77"/>
      <c r="D22" s="78"/>
      <c r="E22" s="79">
        <f>F22*G40</f>
        <v>1.36</v>
      </c>
      <c r="F22" s="80">
        <f>РКУ!I23</f>
        <v>0.0017</v>
      </c>
      <c r="G22" s="81">
        <f>E22</f>
        <v>1.36</v>
      </c>
      <c r="I22" s="190">
        <f>F17+F27</f>
        <v>0.6</v>
      </c>
    </row>
    <row r="23" spans="1:7" ht="16.5" thickBot="1">
      <c r="A23" s="82" t="s">
        <v>31</v>
      </c>
      <c r="B23" s="82"/>
      <c r="C23" s="54"/>
      <c r="D23" s="83"/>
      <c r="E23" s="84">
        <f>E24+E25+E26</f>
        <v>46.4</v>
      </c>
      <c r="F23" s="69">
        <f>F24+F25+F26</f>
        <v>0.058</v>
      </c>
      <c r="G23" s="57">
        <f>G24+G25+G26</f>
        <v>46.4</v>
      </c>
    </row>
    <row r="24" spans="1:7" ht="15.75">
      <c r="A24" s="85" t="s">
        <v>32</v>
      </c>
      <c r="B24" s="86"/>
      <c r="C24" s="86"/>
      <c r="D24" s="87"/>
      <c r="E24" s="88">
        <f>F24*G40</f>
        <v>37.52</v>
      </c>
      <c r="F24" s="89">
        <f>РКУ!I20</f>
        <v>0.0469</v>
      </c>
      <c r="G24" s="88">
        <f>E24</f>
        <v>37.52</v>
      </c>
    </row>
    <row r="25" spans="1:7" ht="15.75">
      <c r="A25" s="90" t="s">
        <v>33</v>
      </c>
      <c r="B25" s="91"/>
      <c r="C25" s="91"/>
      <c r="D25" s="92"/>
      <c r="E25" s="93">
        <f>F25*G40</f>
        <v>5.68</v>
      </c>
      <c r="F25" s="89">
        <f>РКУ!I21</f>
        <v>0.0071</v>
      </c>
      <c r="G25" s="93">
        <f>E25</f>
        <v>5.68</v>
      </c>
    </row>
    <row r="26" spans="1:7" ht="16.5" thickBot="1">
      <c r="A26" s="94" t="s">
        <v>34</v>
      </c>
      <c r="B26" s="95"/>
      <c r="C26" s="95"/>
      <c r="D26" s="95"/>
      <c r="E26" s="96">
        <f>F26*G40</f>
        <v>3.2</v>
      </c>
      <c r="F26" s="89">
        <f>РКУ!I22</f>
        <v>0.004</v>
      </c>
      <c r="G26" s="97">
        <f>E26</f>
        <v>3.2</v>
      </c>
    </row>
    <row r="27" spans="1:7" ht="16.5" thickBot="1">
      <c r="A27" s="53" t="s">
        <v>35</v>
      </c>
      <c r="B27" s="53"/>
      <c r="C27" s="98"/>
      <c r="D27" s="99"/>
      <c r="E27" s="55">
        <f>E28+E37</f>
        <v>61.04</v>
      </c>
      <c r="F27" s="56">
        <f>F28+F37</f>
        <v>0.0763</v>
      </c>
      <c r="G27" s="55">
        <f>G28+G37</f>
        <v>61.04</v>
      </c>
    </row>
    <row r="28" spans="1:7" ht="16.5" thickBot="1">
      <c r="A28" s="100" t="s">
        <v>36</v>
      </c>
      <c r="B28" s="101"/>
      <c r="C28" s="101"/>
      <c r="D28" s="101"/>
      <c r="E28" s="102">
        <f>SUM(E29:E36)</f>
        <v>48</v>
      </c>
      <c r="F28" s="103">
        <f>SUM(F29:F36)</f>
        <v>0.06</v>
      </c>
      <c r="G28" s="102">
        <f>SUM(G29:G36)</f>
        <v>48</v>
      </c>
    </row>
    <row r="29" spans="1:7" ht="15.75" hidden="1">
      <c r="A29" s="104" t="s">
        <v>74</v>
      </c>
      <c r="B29" s="34"/>
      <c r="C29" s="34"/>
      <c r="D29" s="34"/>
      <c r="E29" s="65">
        <f>F29*G40</f>
        <v>0</v>
      </c>
      <c r="F29" s="106">
        <v>0</v>
      </c>
      <c r="G29" s="105">
        <f aca="true" t="shared" si="0" ref="G29:G35">E29</f>
        <v>0</v>
      </c>
    </row>
    <row r="30" spans="1:7" ht="15.75" hidden="1">
      <c r="A30" s="104" t="s">
        <v>37</v>
      </c>
      <c r="B30" s="34"/>
      <c r="C30" s="34"/>
      <c r="D30" s="34"/>
      <c r="E30" s="65">
        <f>F30*G40</f>
        <v>0</v>
      </c>
      <c r="F30" s="106">
        <v>0</v>
      </c>
      <c r="G30" s="107">
        <f t="shared" si="0"/>
        <v>0</v>
      </c>
    </row>
    <row r="31" spans="1:7" ht="15.75" hidden="1">
      <c r="A31" s="104" t="s">
        <v>38</v>
      </c>
      <c r="B31" s="34"/>
      <c r="C31" s="34"/>
      <c r="D31" s="34"/>
      <c r="E31" s="65">
        <f>F31*G40</f>
        <v>0</v>
      </c>
      <c r="F31" s="106">
        <v>0</v>
      </c>
      <c r="G31" s="107">
        <f t="shared" si="0"/>
        <v>0</v>
      </c>
    </row>
    <row r="32" spans="1:7" ht="15.75" hidden="1">
      <c r="A32" s="104" t="s">
        <v>39</v>
      </c>
      <c r="B32" s="34"/>
      <c r="C32" s="34"/>
      <c r="D32" s="34"/>
      <c r="E32" s="105">
        <f>F32*G40</f>
        <v>0</v>
      </c>
      <c r="F32" s="106">
        <v>0</v>
      </c>
      <c r="G32" s="107">
        <f t="shared" si="0"/>
        <v>0</v>
      </c>
    </row>
    <row r="33" spans="1:7" ht="15.75" hidden="1">
      <c r="A33" s="104" t="s">
        <v>40</v>
      </c>
      <c r="B33" s="36"/>
      <c r="C33" s="36"/>
      <c r="D33" s="36"/>
      <c r="E33" s="105">
        <f>F33*G40</f>
        <v>0</v>
      </c>
      <c r="F33" s="108">
        <v>0</v>
      </c>
      <c r="G33" s="107">
        <f t="shared" si="0"/>
        <v>0</v>
      </c>
    </row>
    <row r="34" spans="1:7" ht="15.75">
      <c r="A34" s="104" t="s">
        <v>75</v>
      </c>
      <c r="B34" s="36"/>
      <c r="C34" s="36"/>
      <c r="D34" s="36"/>
      <c r="E34" s="105">
        <f>F34*G40</f>
        <v>4</v>
      </c>
      <c r="F34" s="108">
        <v>0.005</v>
      </c>
      <c r="G34" s="107">
        <f t="shared" si="0"/>
        <v>4</v>
      </c>
    </row>
    <row r="35" spans="1:7" ht="15.75">
      <c r="A35" s="104" t="s">
        <v>76</v>
      </c>
      <c r="B35" s="36"/>
      <c r="C35" s="36"/>
      <c r="D35" s="36"/>
      <c r="E35" s="105">
        <f>F35*G40</f>
        <v>40</v>
      </c>
      <c r="F35" s="108">
        <v>0.05</v>
      </c>
      <c r="G35" s="107">
        <f t="shared" si="0"/>
        <v>40</v>
      </c>
    </row>
    <row r="36" spans="1:7" ht="16.5" thickBot="1">
      <c r="A36" s="104" t="s">
        <v>41</v>
      </c>
      <c r="B36" s="36"/>
      <c r="C36" s="36"/>
      <c r="D36" s="36"/>
      <c r="E36" s="109">
        <f>F36*G40</f>
        <v>4</v>
      </c>
      <c r="F36" s="110">
        <v>0.005</v>
      </c>
      <c r="G36" s="111">
        <f>E36</f>
        <v>4</v>
      </c>
    </row>
    <row r="37" spans="1:7" ht="16.5" thickBot="1">
      <c r="A37" s="112" t="s">
        <v>42</v>
      </c>
      <c r="B37" s="53"/>
      <c r="C37" s="98"/>
      <c r="D37" s="99"/>
      <c r="E37" s="113">
        <f>F37*G40</f>
        <v>13.04</v>
      </c>
      <c r="F37" s="80">
        <f>SUM(F29:F36)*27.1%</f>
        <v>0.0163</v>
      </c>
      <c r="G37" s="55">
        <f>E37</f>
        <v>13.04</v>
      </c>
    </row>
    <row r="38" spans="1:7" ht="31.5" customHeight="1" thickBot="1">
      <c r="A38" s="233" t="s">
        <v>43</v>
      </c>
      <c r="B38" s="234"/>
      <c r="C38" s="234"/>
      <c r="D38" s="235"/>
      <c r="E38" s="73">
        <f>G40-E16-E21</f>
        <v>272.24</v>
      </c>
      <c r="F38" s="212">
        <f>F40-F16-F21</f>
        <v>0.3403</v>
      </c>
      <c r="G38" s="114">
        <f>E38</f>
        <v>272.24</v>
      </c>
    </row>
    <row r="39" spans="1:7" ht="16.5" thickBot="1">
      <c r="A39" s="104"/>
      <c r="B39" s="34"/>
      <c r="C39" s="34"/>
      <c r="D39" s="43"/>
      <c r="E39" s="115"/>
      <c r="F39" s="116"/>
      <c r="G39" s="117"/>
    </row>
    <row r="40" spans="1:7" ht="16.5" thickBot="1">
      <c r="A40" s="236" t="s">
        <v>44</v>
      </c>
      <c r="B40" s="237"/>
      <c r="C40" s="237"/>
      <c r="D40" s="238"/>
      <c r="E40" s="55">
        <f>E16+E21+E38</f>
        <v>800</v>
      </c>
      <c r="F40" s="118">
        <v>1</v>
      </c>
      <c r="G40" s="55">
        <v>800</v>
      </c>
    </row>
    <row r="41" spans="1:7" ht="15.75">
      <c r="A41" s="34"/>
      <c r="B41" s="34"/>
      <c r="C41" s="34"/>
      <c r="D41" s="34"/>
      <c r="E41" s="119"/>
      <c r="F41" s="34"/>
      <c r="G41" s="119"/>
    </row>
    <row r="42" spans="1:7" ht="15.75">
      <c r="A42" s="34"/>
      <c r="B42" s="34"/>
      <c r="C42" s="34"/>
      <c r="D42" s="34"/>
      <c r="E42" s="34"/>
      <c r="F42" s="34"/>
      <c r="G42" s="34"/>
    </row>
    <row r="43" spans="1:7" ht="15.75">
      <c r="A43" s="34"/>
      <c r="B43" s="34"/>
      <c r="C43" s="34"/>
      <c r="D43" s="34"/>
      <c r="E43" s="34"/>
      <c r="F43" s="34"/>
      <c r="G43" s="34"/>
    </row>
    <row r="44" spans="1:7" ht="18.75">
      <c r="A44" s="36" t="s">
        <v>7</v>
      </c>
      <c r="B44" s="36"/>
      <c r="C44" s="34"/>
      <c r="D44" s="36"/>
      <c r="E44" s="36"/>
      <c r="F44" s="120" t="s">
        <v>89</v>
      </c>
      <c r="G44" s="34"/>
    </row>
  </sheetData>
  <sheetProtection/>
  <mergeCells count="9">
    <mergeCell ref="A19:D19"/>
    <mergeCell ref="A38:D38"/>
    <mergeCell ref="A40:D40"/>
    <mergeCell ref="C7:F7"/>
    <mergeCell ref="C8:F8"/>
    <mergeCell ref="A9:G9"/>
    <mergeCell ref="E13:F13"/>
    <mergeCell ref="G13:G14"/>
    <mergeCell ref="E14:F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view="pageBreakPreview" zoomScaleSheetLayoutView="100" zoomScalePageLayoutView="0" workbookViewId="0" topLeftCell="A25">
      <selection activeCell="K42" sqref="K42"/>
    </sheetView>
  </sheetViews>
  <sheetFormatPr defaultColWidth="9.00390625" defaultRowHeight="12.75"/>
  <cols>
    <col min="4" max="4" width="30.25390625" style="0" customWidth="1"/>
    <col min="5" max="5" width="14.625" style="0" customWidth="1"/>
    <col min="6" max="6" width="15.00390625" style="0" customWidth="1"/>
    <col min="7" max="7" width="12.25390625" style="0" customWidth="1"/>
    <col min="9" max="9" width="17.875" style="0" customWidth="1"/>
  </cols>
  <sheetData>
    <row r="2" spans="1:9" ht="15.75">
      <c r="A2" s="121"/>
      <c r="B2" s="121"/>
      <c r="C2" s="122"/>
      <c r="D2" s="121"/>
      <c r="E2" s="123" t="s">
        <v>45</v>
      </c>
      <c r="F2" s="123"/>
      <c r="G2" s="123"/>
      <c r="H2" s="123"/>
      <c r="I2" s="123"/>
    </row>
    <row r="3" spans="1:9" ht="15.75">
      <c r="A3" s="121"/>
      <c r="B3" s="121"/>
      <c r="C3" s="122"/>
      <c r="D3" s="121"/>
      <c r="E3" s="123" t="s">
        <v>82</v>
      </c>
      <c r="F3" s="123"/>
      <c r="G3" s="123"/>
      <c r="H3" s="123"/>
      <c r="I3" s="123"/>
    </row>
    <row r="4" spans="1:9" ht="15.75">
      <c r="A4" s="121"/>
      <c r="B4" s="121"/>
      <c r="C4" s="122"/>
      <c r="D4" s="121"/>
      <c r="E4" s="121"/>
      <c r="F4" s="121"/>
      <c r="G4" s="121"/>
      <c r="H4" s="121"/>
      <c r="I4" s="121"/>
    </row>
    <row r="5" spans="1:8" ht="15.75">
      <c r="A5" s="121"/>
      <c r="B5" s="121"/>
      <c r="C5" s="121"/>
      <c r="D5" s="121"/>
      <c r="E5" s="121" t="s">
        <v>46</v>
      </c>
      <c r="F5" s="123" t="s">
        <v>83</v>
      </c>
      <c r="H5" s="123"/>
    </row>
    <row r="6" spans="1:8" ht="15.75">
      <c r="A6" s="121"/>
      <c r="B6" s="121"/>
      <c r="C6" s="121"/>
      <c r="D6" s="121"/>
      <c r="E6" s="121"/>
      <c r="F6" s="121"/>
      <c r="H6" s="121"/>
    </row>
    <row r="7" spans="1:8" ht="15.75">
      <c r="A7" s="121"/>
      <c r="B7" s="121"/>
      <c r="C7" s="121"/>
      <c r="D7" s="121"/>
      <c r="E7" s="123" t="s">
        <v>47</v>
      </c>
      <c r="F7" s="123" t="s">
        <v>94</v>
      </c>
      <c r="H7" s="123"/>
    </row>
    <row r="8" spans="1:9" ht="15.75">
      <c r="A8" s="121"/>
      <c r="B8" s="121"/>
      <c r="C8" s="121"/>
      <c r="D8" s="121"/>
      <c r="E8" s="121"/>
      <c r="F8" s="121"/>
      <c r="G8" s="121"/>
      <c r="H8" s="121"/>
      <c r="I8" s="121"/>
    </row>
    <row r="9" spans="1:9" ht="15.75">
      <c r="A9" s="121"/>
      <c r="B9" s="121"/>
      <c r="C9" s="121"/>
      <c r="D9" s="121"/>
      <c r="E9" s="121"/>
      <c r="F9" s="121"/>
      <c r="G9" s="124"/>
      <c r="H9" s="124"/>
      <c r="I9" s="124"/>
    </row>
    <row r="10" spans="1:9" ht="15.75">
      <c r="A10" s="126" t="s">
        <v>48</v>
      </c>
      <c r="B10" s="126"/>
      <c r="C10" s="126"/>
      <c r="D10" s="126"/>
      <c r="E10" s="126"/>
      <c r="F10" s="126"/>
      <c r="G10" s="126"/>
      <c r="H10" s="126"/>
      <c r="I10" s="126"/>
    </row>
    <row r="11" spans="1:9" ht="40.5" customHeight="1">
      <c r="A11" s="254" t="s">
        <v>84</v>
      </c>
      <c r="B11" s="254"/>
      <c r="C11" s="254"/>
      <c r="D11" s="254"/>
      <c r="E11" s="254"/>
      <c r="F11" s="254"/>
      <c r="G11" s="254"/>
      <c r="H11" s="126"/>
      <c r="I11" s="126"/>
    </row>
    <row r="12" spans="1:9" ht="15.75">
      <c r="A12" s="239" t="s">
        <v>96</v>
      </c>
      <c r="B12" s="239"/>
      <c r="C12" s="239"/>
      <c r="D12" s="239"/>
      <c r="E12" s="239"/>
      <c r="F12" s="239"/>
      <c r="G12" s="239"/>
      <c r="H12" s="126"/>
      <c r="I12" s="126"/>
    </row>
    <row r="13" spans="1:12" ht="16.5" thickBot="1">
      <c r="A13" s="127"/>
      <c r="B13" s="121"/>
      <c r="C13" s="121"/>
      <c r="D13" s="121"/>
      <c r="E13" s="121"/>
      <c r="F13" s="121"/>
      <c r="G13" s="121"/>
      <c r="H13" s="121"/>
      <c r="I13" s="121"/>
      <c r="J13" s="123"/>
      <c r="K13" s="123"/>
      <c r="L13" s="123"/>
    </row>
    <row r="14" spans="1:12" ht="16.5" thickBot="1">
      <c r="A14" s="255" t="s">
        <v>22</v>
      </c>
      <c r="B14" s="256"/>
      <c r="C14" s="256"/>
      <c r="D14" s="257"/>
      <c r="E14" s="241" t="s">
        <v>95</v>
      </c>
      <c r="F14" s="242"/>
      <c r="G14" s="128" t="s">
        <v>49</v>
      </c>
      <c r="H14" s="125"/>
      <c r="I14" s="126"/>
      <c r="J14" s="123"/>
      <c r="K14" s="123"/>
      <c r="L14" s="123"/>
    </row>
    <row r="15" spans="1:12" ht="15.75">
      <c r="A15" s="258"/>
      <c r="B15" s="259"/>
      <c r="C15" s="259"/>
      <c r="D15" s="260"/>
      <c r="E15" s="264" t="s">
        <v>100</v>
      </c>
      <c r="F15" s="265"/>
      <c r="G15" s="129" t="s">
        <v>50</v>
      </c>
      <c r="H15" s="125"/>
      <c r="I15" s="125"/>
      <c r="J15" s="121"/>
      <c r="K15" s="121"/>
      <c r="L15" s="121"/>
    </row>
    <row r="16" spans="1:11" ht="16.5" thickBot="1">
      <c r="A16" s="258"/>
      <c r="B16" s="259"/>
      <c r="C16" s="259"/>
      <c r="D16" s="260"/>
      <c r="E16" s="266"/>
      <c r="F16" s="267"/>
      <c r="G16" s="130"/>
      <c r="H16" s="131"/>
      <c r="I16" s="121"/>
      <c r="K16" s="123"/>
    </row>
    <row r="17" spans="1:11" ht="16.5" thickBot="1">
      <c r="A17" s="261"/>
      <c r="B17" s="262"/>
      <c r="C17" s="262"/>
      <c r="D17" s="263"/>
      <c r="E17" s="268"/>
      <c r="F17" s="269"/>
      <c r="G17" s="132" t="s">
        <v>24</v>
      </c>
      <c r="H17" s="125"/>
      <c r="I17" s="125"/>
      <c r="K17" s="121"/>
    </row>
    <row r="18" spans="1:11" ht="15.75">
      <c r="A18" s="58" t="s">
        <v>51</v>
      </c>
      <c r="B18" s="58"/>
      <c r="C18" s="133"/>
      <c r="D18" s="134"/>
      <c r="E18" s="135">
        <v>100</v>
      </c>
      <c r="F18" s="136"/>
      <c r="G18" s="136"/>
      <c r="H18" s="131"/>
      <c r="I18" s="131"/>
      <c r="K18" s="123"/>
    </row>
    <row r="19" spans="1:12" ht="15.75">
      <c r="A19" s="137" t="s">
        <v>52</v>
      </c>
      <c r="B19" s="137"/>
      <c r="C19" s="138"/>
      <c r="D19" s="139"/>
      <c r="E19" s="140">
        <v>8</v>
      </c>
      <c r="F19" s="141"/>
      <c r="G19" s="141"/>
      <c r="H19" s="131"/>
      <c r="I19" s="131"/>
      <c r="J19" s="121"/>
      <c r="K19" s="121"/>
      <c r="L19" s="121"/>
    </row>
    <row r="20" spans="1:9" ht="16.5" thickBot="1">
      <c r="A20" s="104" t="s">
        <v>53</v>
      </c>
      <c r="B20" s="104"/>
      <c r="C20" s="121"/>
      <c r="D20" s="142"/>
      <c r="E20" s="131">
        <v>15</v>
      </c>
      <c r="F20" s="143"/>
      <c r="G20" s="143"/>
      <c r="H20" s="131"/>
      <c r="I20" s="131"/>
    </row>
    <row r="21" spans="1:9" ht="16.5" thickBot="1">
      <c r="A21" s="100" t="s">
        <v>54</v>
      </c>
      <c r="B21" s="100"/>
      <c r="C21" s="101"/>
      <c r="D21" s="144"/>
      <c r="E21" s="145">
        <f>E18*E19*E20</f>
        <v>12000</v>
      </c>
      <c r="F21" s="102">
        <v>100</v>
      </c>
      <c r="G21" s="102">
        <f>E21</f>
        <v>12000</v>
      </c>
      <c r="H21" s="146"/>
      <c r="I21" s="146"/>
    </row>
    <row r="22" spans="1:9" ht="15.75">
      <c r="A22" s="104"/>
      <c r="B22" s="121"/>
      <c r="C22" s="121"/>
      <c r="D22" s="142"/>
      <c r="E22" s="125" t="s">
        <v>55</v>
      </c>
      <c r="F22" s="129" t="s">
        <v>56</v>
      </c>
      <c r="G22" s="111"/>
      <c r="H22" s="147"/>
      <c r="I22" s="126"/>
    </row>
    <row r="23" spans="1:9" ht="16.5" thickBot="1">
      <c r="A23" s="104" t="s">
        <v>86</v>
      </c>
      <c r="B23" s="121"/>
      <c r="C23" s="121"/>
      <c r="D23" s="142"/>
      <c r="E23" s="148">
        <f>E21*F23</f>
        <v>9000</v>
      </c>
      <c r="F23" s="191">
        <v>0.75</v>
      </c>
      <c r="G23" s="192">
        <f>F23*G21</f>
        <v>9000</v>
      </c>
      <c r="H23" s="146"/>
      <c r="I23" s="126"/>
    </row>
    <row r="24" spans="1:9" ht="16.5" thickBot="1">
      <c r="A24" s="276" t="s">
        <v>87</v>
      </c>
      <c r="B24" s="277"/>
      <c r="C24" s="277"/>
      <c r="D24" s="278"/>
      <c r="E24" s="102">
        <f>E21*8*F23</f>
        <v>72000</v>
      </c>
      <c r="F24" s="196"/>
      <c r="G24" s="193">
        <f>E24</f>
        <v>72000</v>
      </c>
      <c r="H24" s="146"/>
      <c r="I24" s="126"/>
    </row>
    <row r="25" spans="1:9" ht="15.75">
      <c r="A25" s="121"/>
      <c r="B25" s="121"/>
      <c r="C25" s="121"/>
      <c r="D25" s="121"/>
      <c r="E25" s="146"/>
      <c r="F25" s="195"/>
      <c r="G25" s="146"/>
      <c r="H25" s="146"/>
      <c r="I25" s="126"/>
    </row>
    <row r="26" spans="1:9" ht="16.5" thickBot="1">
      <c r="A26" s="171"/>
      <c r="B26" s="127"/>
      <c r="C26" s="127"/>
      <c r="D26" s="127"/>
      <c r="E26" s="194"/>
      <c r="F26" s="127"/>
      <c r="G26" s="127"/>
      <c r="H26" s="121"/>
      <c r="I26" s="121"/>
    </row>
    <row r="27" spans="1:7" ht="12.75" customHeight="1">
      <c r="A27" s="255" t="s">
        <v>22</v>
      </c>
      <c r="B27" s="256"/>
      <c r="C27" s="256"/>
      <c r="D27" s="257"/>
      <c r="E27" s="279" t="s">
        <v>23</v>
      </c>
      <c r="F27" s="282" t="s">
        <v>24</v>
      </c>
      <c r="G27" s="247" t="s">
        <v>24</v>
      </c>
    </row>
    <row r="28" spans="1:7" ht="12.75" customHeight="1">
      <c r="A28" s="258"/>
      <c r="B28" s="259"/>
      <c r="C28" s="259"/>
      <c r="D28" s="260"/>
      <c r="E28" s="280"/>
      <c r="F28" s="283"/>
      <c r="G28" s="248"/>
    </row>
    <row r="29" spans="1:7" ht="13.5" customHeight="1" thickBot="1">
      <c r="A29" s="261"/>
      <c r="B29" s="262"/>
      <c r="C29" s="262"/>
      <c r="D29" s="263"/>
      <c r="E29" s="281"/>
      <c r="F29" s="284"/>
      <c r="G29" s="249"/>
    </row>
    <row r="30" spans="1:7" ht="16.5" thickBot="1">
      <c r="A30" s="250" t="s">
        <v>57</v>
      </c>
      <c r="B30" s="251"/>
      <c r="C30" s="251"/>
      <c r="D30" s="252"/>
      <c r="E30" s="197">
        <f>E31+E43</f>
        <v>0.6</v>
      </c>
      <c r="F30" s="149">
        <f>ROUNDUP(E30*E24,0)</f>
        <v>43200</v>
      </c>
      <c r="G30" s="150">
        <f>F30</f>
        <v>43200</v>
      </c>
    </row>
    <row r="31" spans="1:7" ht="16.5" thickBot="1">
      <c r="A31" s="151" t="s">
        <v>58</v>
      </c>
      <c r="B31" s="152"/>
      <c r="C31" s="152"/>
      <c r="D31" s="152"/>
      <c r="E31" s="153">
        <f>E32+E33</f>
        <v>0.472</v>
      </c>
      <c r="F31" s="154">
        <f>F32+F33</f>
        <v>30384</v>
      </c>
      <c r="G31" s="150">
        <f>F31</f>
        <v>30384</v>
      </c>
    </row>
    <row r="32" spans="1:7" ht="16.5" thickBot="1">
      <c r="A32" s="156" t="s">
        <v>59</v>
      </c>
      <c r="B32" s="156"/>
      <c r="C32" s="123"/>
      <c r="D32" s="123"/>
      <c r="E32" s="198">
        <v>0.412</v>
      </c>
      <c r="F32" s="157">
        <f>E32*E24</f>
        <v>29664</v>
      </c>
      <c r="G32" s="150">
        <f>F32</f>
        <v>29664</v>
      </c>
    </row>
    <row r="33" spans="1:7" ht="16.5" thickBot="1">
      <c r="A33" s="100" t="s">
        <v>60</v>
      </c>
      <c r="B33" s="101"/>
      <c r="C33" s="101"/>
      <c r="D33" s="144"/>
      <c r="E33" s="187">
        <f>E34+E36+E37+E38+E39+E42+E35+E41+E40</f>
        <v>0.06</v>
      </c>
      <c r="F33" s="210">
        <f>F34+F36+F37+F38+F39+F42+F35+F41</f>
        <v>720</v>
      </c>
      <c r="G33" s="150">
        <f>F33</f>
        <v>720</v>
      </c>
    </row>
    <row r="34" spans="1:7" ht="16.5" hidden="1" thickBot="1">
      <c r="A34" s="137" t="s">
        <v>78</v>
      </c>
      <c r="B34" s="133"/>
      <c r="C34" s="133"/>
      <c r="D34" s="134"/>
      <c r="E34" s="206">
        <v>0</v>
      </c>
      <c r="F34" s="159">
        <f aca="true" t="shared" si="0" ref="F34:F41">E34*$E$24</f>
        <v>0</v>
      </c>
      <c r="G34" s="209">
        <f>F34</f>
        <v>0</v>
      </c>
    </row>
    <row r="35" spans="1:7" ht="16.5" hidden="1" thickBot="1">
      <c r="A35" s="160" t="s">
        <v>61</v>
      </c>
      <c r="B35" s="161"/>
      <c r="C35" s="161"/>
      <c r="D35" s="162"/>
      <c r="E35" s="206">
        <v>0</v>
      </c>
      <c r="F35" s="165">
        <f t="shared" si="0"/>
        <v>0</v>
      </c>
      <c r="G35" s="209">
        <f aca="true" t="shared" si="1" ref="G35:G51">F35</f>
        <v>0</v>
      </c>
    </row>
    <row r="36" spans="1:7" ht="16.5" hidden="1" thickBot="1">
      <c r="A36" s="137" t="s">
        <v>62</v>
      </c>
      <c r="B36" s="138"/>
      <c r="C36" s="138"/>
      <c r="D36" s="139"/>
      <c r="E36" s="207">
        <v>0</v>
      </c>
      <c r="F36" s="165">
        <f t="shared" si="0"/>
        <v>0</v>
      </c>
      <c r="G36" s="209">
        <f t="shared" si="1"/>
        <v>0</v>
      </c>
    </row>
    <row r="37" spans="1:7" ht="16.5" hidden="1" thickBot="1">
      <c r="A37" s="160" t="s">
        <v>63</v>
      </c>
      <c r="B37" s="161"/>
      <c r="C37" s="161"/>
      <c r="D37" s="162"/>
      <c r="E37" s="207">
        <v>0</v>
      </c>
      <c r="F37" s="165">
        <f t="shared" si="0"/>
        <v>0</v>
      </c>
      <c r="G37" s="209">
        <f t="shared" si="1"/>
        <v>0</v>
      </c>
    </row>
    <row r="38" spans="1:7" ht="16.5" hidden="1" thickBot="1">
      <c r="A38" s="137" t="s">
        <v>64</v>
      </c>
      <c r="B38" s="138"/>
      <c r="C38" s="138"/>
      <c r="D38" s="139"/>
      <c r="E38" s="207">
        <v>0</v>
      </c>
      <c r="F38" s="165">
        <f t="shared" si="0"/>
        <v>0</v>
      </c>
      <c r="G38" s="209">
        <f t="shared" si="1"/>
        <v>0</v>
      </c>
    </row>
    <row r="39" spans="1:7" ht="16.5" thickBot="1">
      <c r="A39" s="137" t="s">
        <v>77</v>
      </c>
      <c r="B39" s="138"/>
      <c r="C39" s="138"/>
      <c r="D39" s="139"/>
      <c r="E39" s="207">
        <v>0.005</v>
      </c>
      <c r="F39" s="165">
        <f t="shared" si="0"/>
        <v>360</v>
      </c>
      <c r="G39" s="209">
        <f t="shared" si="1"/>
        <v>360</v>
      </c>
    </row>
    <row r="40" spans="1:7" ht="16.5" thickBot="1">
      <c r="A40" s="104" t="s">
        <v>76</v>
      </c>
      <c r="B40" s="201"/>
      <c r="C40" s="201"/>
      <c r="D40" s="201"/>
      <c r="E40" s="207">
        <v>0.05</v>
      </c>
      <c r="F40" s="165">
        <f t="shared" si="0"/>
        <v>3600</v>
      </c>
      <c r="G40" s="209">
        <f t="shared" si="1"/>
        <v>3600</v>
      </c>
    </row>
    <row r="41" spans="1:7" ht="16.5" hidden="1" thickBot="1">
      <c r="A41" s="137"/>
      <c r="B41" s="138"/>
      <c r="C41" s="138"/>
      <c r="D41" s="139"/>
      <c r="E41" s="207"/>
      <c r="F41" s="165">
        <f t="shared" si="0"/>
        <v>0</v>
      </c>
      <c r="G41" s="209">
        <f t="shared" si="1"/>
        <v>0</v>
      </c>
    </row>
    <row r="42" spans="1:7" ht="16.5" thickBot="1">
      <c r="A42" s="104" t="s">
        <v>65</v>
      </c>
      <c r="B42" s="121"/>
      <c r="C42" s="121"/>
      <c r="D42" s="121"/>
      <c r="E42" s="208">
        <v>0.005</v>
      </c>
      <c r="F42" s="211">
        <f>E42*$E$24</f>
        <v>360</v>
      </c>
      <c r="G42" s="209">
        <f t="shared" si="1"/>
        <v>360</v>
      </c>
    </row>
    <row r="43" spans="1:8" ht="16.5" thickBot="1">
      <c r="A43" s="151" t="s">
        <v>66</v>
      </c>
      <c r="B43" s="169"/>
      <c r="C43" s="169"/>
      <c r="D43" s="170"/>
      <c r="E43" s="199">
        <f>E44+E45</f>
        <v>0.128</v>
      </c>
      <c r="F43" s="176">
        <f>E43*E24</f>
        <v>9216</v>
      </c>
      <c r="G43" s="155">
        <f t="shared" si="1"/>
        <v>9216</v>
      </c>
      <c r="H43" s="190">
        <f>E32+E33+E43</f>
        <v>0.6</v>
      </c>
    </row>
    <row r="44" spans="1:7" ht="15.75">
      <c r="A44" s="58" t="s">
        <v>59</v>
      </c>
      <c r="B44" s="133"/>
      <c r="C44" s="133"/>
      <c r="D44" s="134"/>
      <c r="E44" s="200">
        <v>0.1117</v>
      </c>
      <c r="F44" s="158">
        <f>E44*E24</f>
        <v>8042</v>
      </c>
      <c r="G44" s="159">
        <f t="shared" si="1"/>
        <v>8042</v>
      </c>
    </row>
    <row r="45" spans="1:7" ht="16.5" thickBot="1">
      <c r="A45" s="171" t="s">
        <v>60</v>
      </c>
      <c r="B45" s="127"/>
      <c r="C45" s="127"/>
      <c r="D45" s="172"/>
      <c r="E45" s="173">
        <v>0.0163</v>
      </c>
      <c r="F45" s="174">
        <f>E45*E24</f>
        <v>1174</v>
      </c>
      <c r="G45" s="168">
        <f t="shared" si="1"/>
        <v>1174</v>
      </c>
    </row>
    <row r="46" spans="1:7" ht="16.5" thickBot="1">
      <c r="A46" s="151" t="s">
        <v>67</v>
      </c>
      <c r="B46" s="169"/>
      <c r="C46" s="169"/>
      <c r="D46" s="170"/>
      <c r="E46" s="175">
        <f>'кл(ШКПЕРВ)'!F22</f>
        <v>0.0017</v>
      </c>
      <c r="F46" s="176">
        <f>E46*E24</f>
        <v>122</v>
      </c>
      <c r="G46" s="155">
        <f t="shared" si="1"/>
        <v>122</v>
      </c>
    </row>
    <row r="47" spans="1:7" ht="16.5" thickBot="1">
      <c r="A47" s="151" t="s">
        <v>68</v>
      </c>
      <c r="B47" s="151"/>
      <c r="C47" s="152"/>
      <c r="D47" s="177"/>
      <c r="E47" s="178">
        <f>E48+E49+E50</f>
        <v>0.058</v>
      </c>
      <c r="F47" s="154">
        <f>E47*E24</f>
        <v>4176</v>
      </c>
      <c r="G47" s="155">
        <f t="shared" si="1"/>
        <v>4176</v>
      </c>
    </row>
    <row r="48" spans="1:7" ht="16.5" thickBot="1">
      <c r="A48" s="58" t="s">
        <v>69</v>
      </c>
      <c r="B48" s="133"/>
      <c r="C48" s="133"/>
      <c r="D48" s="134"/>
      <c r="E48" s="179">
        <f>'кл(ШКПЕРВ)'!F24</f>
        <v>0.0469</v>
      </c>
      <c r="F48" s="180">
        <f>E48*E24</f>
        <v>3377</v>
      </c>
      <c r="G48" s="181">
        <f t="shared" si="1"/>
        <v>3377</v>
      </c>
    </row>
    <row r="49" spans="1:7" ht="16.5" thickBot="1">
      <c r="A49" s="137" t="s">
        <v>70</v>
      </c>
      <c r="B49" s="182"/>
      <c r="C49" s="182"/>
      <c r="D49" s="183"/>
      <c r="E49" s="179">
        <f>'кл(ШКПЕРВ)'!F25</f>
        <v>0.0071</v>
      </c>
      <c r="F49" s="164">
        <f>E49*E24</f>
        <v>511</v>
      </c>
      <c r="G49" s="165">
        <f t="shared" si="1"/>
        <v>511</v>
      </c>
    </row>
    <row r="50" spans="1:7" ht="16.5" thickBot="1">
      <c r="A50" s="104" t="s">
        <v>71</v>
      </c>
      <c r="B50" s="124"/>
      <c r="C50" s="124"/>
      <c r="D50" s="124"/>
      <c r="E50" s="179">
        <f>'кл(ШКПЕРВ)'!F26</f>
        <v>0.004</v>
      </c>
      <c r="F50" s="184">
        <f>E50*E24</f>
        <v>288</v>
      </c>
      <c r="G50" s="165">
        <f t="shared" si="1"/>
        <v>288</v>
      </c>
    </row>
    <row r="51" spans="1:7" ht="18.75" customHeight="1" thickBot="1">
      <c r="A51" s="151"/>
      <c r="B51" s="185"/>
      <c r="C51" s="185"/>
      <c r="D51" s="185"/>
      <c r="E51" s="153"/>
      <c r="F51" s="154">
        <f>E51*E24</f>
        <v>0</v>
      </c>
      <c r="G51" s="155">
        <f t="shared" si="1"/>
        <v>0</v>
      </c>
    </row>
    <row r="52" spans="1:7" ht="16.5" thickBot="1">
      <c r="A52" s="270" t="s">
        <v>72</v>
      </c>
      <c r="B52" s="271"/>
      <c r="C52" s="271"/>
      <c r="D52" s="272"/>
      <c r="E52" s="175">
        <f>100%-E30-E47-E46</f>
        <v>0.3403</v>
      </c>
      <c r="F52" s="176">
        <f>E52*E24</f>
        <v>24502</v>
      </c>
      <c r="G52" s="186">
        <f>F52</f>
        <v>24502</v>
      </c>
    </row>
    <row r="53" spans="1:7" ht="16.5" thickBot="1">
      <c r="A53" s="273" t="s">
        <v>44</v>
      </c>
      <c r="B53" s="274"/>
      <c r="C53" s="274"/>
      <c r="D53" s="275"/>
      <c r="E53" s="187">
        <f>E30+E46+E47+E51+E52</f>
        <v>1</v>
      </c>
      <c r="F53" s="149">
        <f>F30+F46+F47+F51+F52</f>
        <v>72000</v>
      </c>
      <c r="G53" s="150">
        <f>F53</f>
        <v>72000</v>
      </c>
    </row>
    <row r="54" spans="1:9" ht="12.75">
      <c r="A54" s="124"/>
      <c r="B54" s="124"/>
      <c r="C54" s="124"/>
      <c r="D54" s="124"/>
      <c r="E54" s="124"/>
      <c r="F54" s="124"/>
      <c r="G54" s="124"/>
      <c r="H54" s="124"/>
      <c r="I54" s="124"/>
    </row>
    <row r="55" spans="1:8" ht="15.75">
      <c r="A55" s="188" t="s">
        <v>7</v>
      </c>
      <c r="B55" s="189"/>
      <c r="C55" s="189"/>
      <c r="D55" s="188"/>
      <c r="E55" s="189"/>
      <c r="F55" s="188" t="s">
        <v>89</v>
      </c>
      <c r="G55" s="189"/>
      <c r="H55" s="189"/>
    </row>
  </sheetData>
  <sheetProtection/>
  <mergeCells count="13">
    <mergeCell ref="A11:G11"/>
    <mergeCell ref="A12:G12"/>
    <mergeCell ref="A14:D17"/>
    <mergeCell ref="E14:F14"/>
    <mergeCell ref="E15:F17"/>
    <mergeCell ref="A24:D24"/>
    <mergeCell ref="A53:D53"/>
    <mergeCell ref="A27:D29"/>
    <mergeCell ref="E27:E29"/>
    <mergeCell ref="F27:F29"/>
    <mergeCell ref="G27:G29"/>
    <mergeCell ref="A30:D30"/>
    <mergeCell ref="A52:D5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44"/>
  <sheetViews>
    <sheetView view="pageBreakPreview" zoomScale="110" zoomScaleSheetLayoutView="110" zoomScalePageLayoutView="0" workbookViewId="0" topLeftCell="A19">
      <selection activeCell="E14" sqref="E14:F14"/>
    </sheetView>
  </sheetViews>
  <sheetFormatPr defaultColWidth="9.00390625" defaultRowHeight="12.75"/>
  <cols>
    <col min="4" max="4" width="23.75390625" style="0" customWidth="1"/>
    <col min="6" max="6" width="15.125" style="0" customWidth="1"/>
  </cols>
  <sheetData>
    <row r="1" spans="1:7" ht="15.75">
      <c r="A1" s="34"/>
      <c r="B1" s="34"/>
      <c r="C1" s="35"/>
      <c r="D1" s="34"/>
      <c r="E1" s="36" t="s">
        <v>80</v>
      </c>
      <c r="F1" s="36"/>
      <c r="G1" s="34"/>
    </row>
    <row r="2" spans="1:7" ht="15.75">
      <c r="A2" s="34"/>
      <c r="B2" s="34"/>
      <c r="C2" s="34"/>
      <c r="D2" s="34"/>
      <c r="E2" s="34" t="s">
        <v>17</v>
      </c>
      <c r="F2" s="36" t="s">
        <v>81</v>
      </c>
      <c r="G2" s="34"/>
    </row>
    <row r="3" spans="1:7" ht="15.75">
      <c r="A3" s="34"/>
      <c r="B3" s="34"/>
      <c r="C3" s="34"/>
      <c r="D3" s="34"/>
      <c r="E3" s="36" t="s">
        <v>98</v>
      </c>
      <c r="F3" s="36"/>
      <c r="G3" s="34"/>
    </row>
    <row r="4" spans="1:7" ht="15.75">
      <c r="A4" s="34"/>
      <c r="B4" s="34"/>
      <c r="C4" s="34"/>
      <c r="D4" s="34"/>
      <c r="E4" s="34"/>
      <c r="F4" s="34"/>
      <c r="G4" s="34"/>
    </row>
    <row r="5" spans="1:7" ht="15.75">
      <c r="A5" s="34"/>
      <c r="B5" s="34"/>
      <c r="C5" s="34"/>
      <c r="D5" s="34"/>
      <c r="E5" s="34"/>
      <c r="F5" s="34"/>
      <c r="G5" s="34"/>
    </row>
    <row r="6" spans="1:7" ht="15.75">
      <c r="A6" s="34"/>
      <c r="B6" s="34"/>
      <c r="C6" s="34"/>
      <c r="D6" s="37" t="s">
        <v>18</v>
      </c>
      <c r="E6" s="36"/>
      <c r="F6" s="36"/>
      <c r="G6" s="34"/>
    </row>
    <row r="7" spans="1:7" ht="15.75">
      <c r="A7" s="34"/>
      <c r="B7" s="34"/>
      <c r="C7" s="239" t="s">
        <v>19</v>
      </c>
      <c r="D7" s="239"/>
      <c r="E7" s="239"/>
      <c r="F7" s="239"/>
      <c r="G7" s="34"/>
    </row>
    <row r="8" spans="1:7" ht="15.75">
      <c r="A8" s="34"/>
      <c r="B8" s="34"/>
      <c r="C8" s="239" t="s">
        <v>20</v>
      </c>
      <c r="D8" s="239"/>
      <c r="E8" s="239"/>
      <c r="F8" s="239"/>
      <c r="G8" s="34"/>
    </row>
    <row r="9" spans="1:7" ht="15.75">
      <c r="A9" s="239" t="s">
        <v>88</v>
      </c>
      <c r="B9" s="240"/>
      <c r="C9" s="240"/>
      <c r="D9" s="240"/>
      <c r="E9" s="240"/>
      <c r="F9" s="240"/>
      <c r="G9" s="240"/>
    </row>
    <row r="10" spans="1:7" ht="15.75">
      <c r="A10" s="34"/>
      <c r="B10" s="34"/>
      <c r="C10" s="34"/>
      <c r="D10" s="37" t="s">
        <v>96</v>
      </c>
      <c r="E10" s="36"/>
      <c r="F10" s="36"/>
      <c r="G10" s="34"/>
    </row>
    <row r="11" spans="1:7" ht="15.75">
      <c r="A11" s="34"/>
      <c r="B11" s="34"/>
      <c r="C11" s="34"/>
      <c r="D11" s="34"/>
      <c r="E11" s="34"/>
      <c r="F11" s="34"/>
      <c r="G11" s="34"/>
    </row>
    <row r="12" spans="1:7" ht="16.5" thickBot="1">
      <c r="A12" s="34"/>
      <c r="B12" s="34"/>
      <c r="C12" s="34"/>
      <c r="D12" s="34"/>
      <c r="E12" s="34"/>
      <c r="F12" s="34"/>
      <c r="G12" s="34"/>
    </row>
    <row r="13" spans="1:7" ht="16.5" thickBot="1">
      <c r="A13" s="38"/>
      <c r="B13" s="39"/>
      <c r="C13" s="39"/>
      <c r="D13" s="40"/>
      <c r="E13" s="241" t="s">
        <v>95</v>
      </c>
      <c r="F13" s="242"/>
      <c r="G13" s="243" t="s">
        <v>21</v>
      </c>
    </row>
    <row r="14" spans="1:9" ht="48.75" customHeight="1" thickBot="1">
      <c r="A14" s="42"/>
      <c r="B14" s="36" t="s">
        <v>22</v>
      </c>
      <c r="C14" s="36"/>
      <c r="D14" s="43"/>
      <c r="E14" s="245" t="s">
        <v>101</v>
      </c>
      <c r="F14" s="246"/>
      <c r="G14" s="244"/>
      <c r="I14">
        <v>500</v>
      </c>
    </row>
    <row r="15" spans="1:7" ht="18" customHeight="1" thickBot="1">
      <c r="A15" s="44"/>
      <c r="B15" s="45"/>
      <c r="C15" s="45"/>
      <c r="D15" s="46"/>
      <c r="E15" s="47" t="s">
        <v>24</v>
      </c>
      <c r="F15" s="48" t="s">
        <v>23</v>
      </c>
      <c r="G15" s="41" t="s">
        <v>24</v>
      </c>
    </row>
    <row r="16" spans="1:7" ht="16.5" thickBot="1">
      <c r="A16" s="49" t="s">
        <v>25</v>
      </c>
      <c r="B16" s="50"/>
      <c r="C16" s="50"/>
      <c r="D16" s="50"/>
      <c r="E16" s="51">
        <f>E17+E20</f>
        <v>418.96</v>
      </c>
      <c r="F16" s="52">
        <f>F17+F20</f>
        <v>0.5237</v>
      </c>
      <c r="G16" s="51">
        <f>G17+G20</f>
        <v>418.95</v>
      </c>
    </row>
    <row r="17" spans="1:7" ht="16.5" thickBot="1">
      <c r="A17" s="53" t="s">
        <v>26</v>
      </c>
      <c r="B17" s="54"/>
      <c r="C17" s="54"/>
      <c r="D17" s="54"/>
      <c r="E17" s="55">
        <f>E18+E19</f>
        <v>418.96</v>
      </c>
      <c r="F17" s="56">
        <f>F18+F19</f>
        <v>0.5237</v>
      </c>
      <c r="G17" s="57">
        <f>G18+G19-0.01</f>
        <v>418.95</v>
      </c>
    </row>
    <row r="18" spans="1:7" ht="15.75">
      <c r="A18" s="58" t="s">
        <v>27</v>
      </c>
      <c r="B18" s="59"/>
      <c r="C18" s="60"/>
      <c r="D18" s="61"/>
      <c r="E18" s="62">
        <f>F18*G40</f>
        <v>329.6</v>
      </c>
      <c r="F18" s="63">
        <f>35.2%+6%</f>
        <v>0.412</v>
      </c>
      <c r="G18" s="64">
        <f>E18</f>
        <v>329.6</v>
      </c>
    </row>
    <row r="19" spans="1:7" ht="16.5" thickBot="1">
      <c r="A19" s="231" t="s">
        <v>28</v>
      </c>
      <c r="B19" s="232"/>
      <c r="C19" s="232"/>
      <c r="D19" s="232"/>
      <c r="E19" s="65">
        <f>F19*G40</f>
        <v>89.36</v>
      </c>
      <c r="F19" s="106">
        <f>F18*27.1%</f>
        <v>0.1117</v>
      </c>
      <c r="G19" s="66">
        <f>E19</f>
        <v>89.36</v>
      </c>
    </row>
    <row r="20" spans="1:7" ht="16.5" thickBot="1">
      <c r="A20" s="67"/>
      <c r="B20" s="68"/>
      <c r="C20" s="68"/>
      <c r="D20" s="68"/>
      <c r="E20" s="55"/>
      <c r="F20" s="69"/>
      <c r="G20" s="57">
        <f>E20</f>
        <v>0</v>
      </c>
    </row>
    <row r="21" spans="1:7" ht="16.5" thickBot="1">
      <c r="A21" s="70" t="s">
        <v>29</v>
      </c>
      <c r="B21" s="71"/>
      <c r="C21" s="71"/>
      <c r="D21" s="72"/>
      <c r="E21" s="73">
        <f>E22+E23+E27</f>
        <v>108.8</v>
      </c>
      <c r="F21" s="74">
        <f>F22+F23+F27</f>
        <v>0.136</v>
      </c>
      <c r="G21" s="75">
        <f>G22+G23+G27</f>
        <v>108.8</v>
      </c>
    </row>
    <row r="22" spans="1:9" ht="16.5" thickBot="1">
      <c r="A22" s="76" t="s">
        <v>30</v>
      </c>
      <c r="B22" s="77"/>
      <c r="C22" s="77"/>
      <c r="D22" s="78"/>
      <c r="E22" s="79">
        <f>F22*G40</f>
        <v>1.36</v>
      </c>
      <c r="F22" s="80">
        <f>РКУ!I23</f>
        <v>0.0017</v>
      </c>
      <c r="G22" s="81">
        <f>E22</f>
        <v>1.36</v>
      </c>
      <c r="I22" s="190">
        <f>F17+F27</f>
        <v>0.6</v>
      </c>
    </row>
    <row r="23" spans="1:7" ht="16.5" thickBot="1">
      <c r="A23" s="82" t="s">
        <v>31</v>
      </c>
      <c r="B23" s="82"/>
      <c r="C23" s="54"/>
      <c r="D23" s="83"/>
      <c r="E23" s="84">
        <f>E24+E25+E26</f>
        <v>46.4</v>
      </c>
      <c r="F23" s="69">
        <f>F24+F25+F26</f>
        <v>0.058</v>
      </c>
      <c r="G23" s="57">
        <f>G24+G25+G26</f>
        <v>46.4</v>
      </c>
    </row>
    <row r="24" spans="1:7" ht="15.75">
      <c r="A24" s="85" t="s">
        <v>32</v>
      </c>
      <c r="B24" s="86"/>
      <c r="C24" s="86"/>
      <c r="D24" s="87"/>
      <c r="E24" s="88">
        <f>F24*G40</f>
        <v>37.52</v>
      </c>
      <c r="F24" s="89">
        <f>РКУ!I20</f>
        <v>0.0469</v>
      </c>
      <c r="G24" s="88">
        <f>E24</f>
        <v>37.52</v>
      </c>
    </row>
    <row r="25" spans="1:7" ht="15.75">
      <c r="A25" s="90" t="s">
        <v>33</v>
      </c>
      <c r="B25" s="91"/>
      <c r="C25" s="91"/>
      <c r="D25" s="92"/>
      <c r="E25" s="93">
        <f>F25*G40</f>
        <v>5.68</v>
      </c>
      <c r="F25" s="89">
        <f>РКУ!I21</f>
        <v>0.0071</v>
      </c>
      <c r="G25" s="93">
        <f>E25</f>
        <v>5.68</v>
      </c>
    </row>
    <row r="26" spans="1:7" ht="16.5" thickBot="1">
      <c r="A26" s="94" t="s">
        <v>34</v>
      </c>
      <c r="B26" s="95"/>
      <c r="C26" s="95"/>
      <c r="D26" s="95"/>
      <c r="E26" s="96">
        <f>F26*G40</f>
        <v>3.2</v>
      </c>
      <c r="F26" s="89">
        <f>РКУ!I22</f>
        <v>0.004</v>
      </c>
      <c r="G26" s="97">
        <f>E26</f>
        <v>3.2</v>
      </c>
    </row>
    <row r="27" spans="1:7" ht="16.5" thickBot="1">
      <c r="A27" s="53" t="s">
        <v>35</v>
      </c>
      <c r="B27" s="53"/>
      <c r="C27" s="98"/>
      <c r="D27" s="99"/>
      <c r="E27" s="55">
        <f>E28+E37</f>
        <v>61.04</v>
      </c>
      <c r="F27" s="56">
        <f>F28+F37</f>
        <v>0.0763</v>
      </c>
      <c r="G27" s="55">
        <f>G28+G37</f>
        <v>61.04</v>
      </c>
    </row>
    <row r="28" spans="1:7" ht="16.5" thickBot="1">
      <c r="A28" s="100" t="s">
        <v>36</v>
      </c>
      <c r="B28" s="101"/>
      <c r="C28" s="101"/>
      <c r="D28" s="101"/>
      <c r="E28" s="102">
        <f>SUM(E29:E36)</f>
        <v>48</v>
      </c>
      <c r="F28" s="103">
        <f>SUM(F29:F36)</f>
        <v>0.06</v>
      </c>
      <c r="G28" s="102">
        <f>SUM(G29:G36)</f>
        <v>48</v>
      </c>
    </row>
    <row r="29" spans="1:7" ht="15.75" hidden="1">
      <c r="A29" s="104" t="s">
        <v>74</v>
      </c>
      <c r="B29" s="34"/>
      <c r="C29" s="34"/>
      <c r="D29" s="34"/>
      <c r="E29" s="65">
        <f>F29*G40</f>
        <v>0</v>
      </c>
      <c r="F29" s="106">
        <v>0</v>
      </c>
      <c r="G29" s="105">
        <f aca="true" t="shared" si="0" ref="G29:G35">E29</f>
        <v>0</v>
      </c>
    </row>
    <row r="30" spans="1:7" ht="15.75" hidden="1">
      <c r="A30" s="104" t="s">
        <v>37</v>
      </c>
      <c r="B30" s="34"/>
      <c r="C30" s="34"/>
      <c r="D30" s="34"/>
      <c r="E30" s="65">
        <f>F30*G40</f>
        <v>0</v>
      </c>
      <c r="F30" s="106">
        <v>0</v>
      </c>
      <c r="G30" s="107">
        <f t="shared" si="0"/>
        <v>0</v>
      </c>
    </row>
    <row r="31" spans="1:7" ht="15.75" hidden="1">
      <c r="A31" s="104" t="s">
        <v>38</v>
      </c>
      <c r="B31" s="34"/>
      <c r="C31" s="34"/>
      <c r="D31" s="34"/>
      <c r="E31" s="65">
        <f>F31*G40</f>
        <v>0</v>
      </c>
      <c r="F31" s="106">
        <v>0</v>
      </c>
      <c r="G31" s="107">
        <f t="shared" si="0"/>
        <v>0</v>
      </c>
    </row>
    <row r="32" spans="1:7" ht="15.75" hidden="1">
      <c r="A32" s="104" t="s">
        <v>39</v>
      </c>
      <c r="B32" s="34"/>
      <c r="C32" s="34"/>
      <c r="D32" s="34"/>
      <c r="E32" s="105">
        <f>F32*G40</f>
        <v>0</v>
      </c>
      <c r="F32" s="106">
        <v>0</v>
      </c>
      <c r="G32" s="107">
        <f t="shared" si="0"/>
        <v>0</v>
      </c>
    </row>
    <row r="33" spans="1:7" ht="15.75" hidden="1">
      <c r="A33" s="104" t="s">
        <v>40</v>
      </c>
      <c r="B33" s="36"/>
      <c r="C33" s="36"/>
      <c r="D33" s="36"/>
      <c r="E33" s="105">
        <f>F33*G40</f>
        <v>0</v>
      </c>
      <c r="F33" s="108">
        <v>0</v>
      </c>
      <c r="G33" s="107">
        <f t="shared" si="0"/>
        <v>0</v>
      </c>
    </row>
    <row r="34" spans="1:7" ht="15.75">
      <c r="A34" s="104" t="s">
        <v>75</v>
      </c>
      <c r="B34" s="36"/>
      <c r="C34" s="36"/>
      <c r="D34" s="36"/>
      <c r="E34" s="105">
        <f>F34*G40</f>
        <v>4</v>
      </c>
      <c r="F34" s="108">
        <v>0.005</v>
      </c>
      <c r="G34" s="107">
        <f t="shared" si="0"/>
        <v>4</v>
      </c>
    </row>
    <row r="35" spans="1:7" ht="15.75">
      <c r="A35" s="104" t="s">
        <v>76</v>
      </c>
      <c r="B35" s="36"/>
      <c r="C35" s="36"/>
      <c r="D35" s="36"/>
      <c r="E35" s="105">
        <f>F35*G40</f>
        <v>40</v>
      </c>
      <c r="F35" s="108">
        <v>0.05</v>
      </c>
      <c r="G35" s="107">
        <f t="shared" si="0"/>
        <v>40</v>
      </c>
    </row>
    <row r="36" spans="1:7" ht="16.5" thickBot="1">
      <c r="A36" s="104" t="s">
        <v>41</v>
      </c>
      <c r="B36" s="36"/>
      <c r="C36" s="36"/>
      <c r="D36" s="36"/>
      <c r="E36" s="109">
        <f>F36*G40</f>
        <v>4</v>
      </c>
      <c r="F36" s="110">
        <v>0.005</v>
      </c>
      <c r="G36" s="111">
        <f>E36</f>
        <v>4</v>
      </c>
    </row>
    <row r="37" spans="1:7" ht="16.5" thickBot="1">
      <c r="A37" s="112" t="s">
        <v>42</v>
      </c>
      <c r="B37" s="53"/>
      <c r="C37" s="98"/>
      <c r="D37" s="99"/>
      <c r="E37" s="113">
        <f>F37*G40</f>
        <v>13.04</v>
      </c>
      <c r="F37" s="80">
        <f>SUM(F29:F36)*27.1%</f>
        <v>0.0163</v>
      </c>
      <c r="G37" s="55">
        <f>E37</f>
        <v>13.04</v>
      </c>
    </row>
    <row r="38" spans="1:7" ht="31.5" customHeight="1" thickBot="1">
      <c r="A38" s="233" t="s">
        <v>43</v>
      </c>
      <c r="B38" s="234"/>
      <c r="C38" s="234"/>
      <c r="D38" s="235"/>
      <c r="E38" s="73">
        <f>G40-E16-E21</f>
        <v>272.24</v>
      </c>
      <c r="F38" s="212">
        <f>F40-F16-F21</f>
        <v>0.3403</v>
      </c>
      <c r="G38" s="114">
        <f>E38</f>
        <v>272.24</v>
      </c>
    </row>
    <row r="39" spans="1:7" ht="16.5" thickBot="1">
      <c r="A39" s="104"/>
      <c r="B39" s="34"/>
      <c r="C39" s="34"/>
      <c r="D39" s="43"/>
      <c r="E39" s="115"/>
      <c r="F39" s="116"/>
      <c r="G39" s="117"/>
    </row>
    <row r="40" spans="1:7" ht="16.5" thickBot="1">
      <c r="A40" s="236" t="s">
        <v>44</v>
      </c>
      <c r="B40" s="237"/>
      <c r="C40" s="237"/>
      <c r="D40" s="238"/>
      <c r="E40" s="55">
        <f>E16+E21+E38</f>
        <v>800</v>
      </c>
      <c r="F40" s="118">
        <v>1</v>
      </c>
      <c r="G40" s="55">
        <v>800</v>
      </c>
    </row>
    <row r="41" spans="1:7" ht="15.75">
      <c r="A41" s="34"/>
      <c r="B41" s="34"/>
      <c r="C41" s="34"/>
      <c r="D41" s="34"/>
      <c r="E41" s="119"/>
      <c r="F41" s="34"/>
      <c r="G41" s="119"/>
    </row>
    <row r="42" spans="1:7" ht="15.75">
      <c r="A42" s="34"/>
      <c r="B42" s="34"/>
      <c r="C42" s="34"/>
      <c r="D42" s="34"/>
      <c r="E42" s="34"/>
      <c r="F42" s="34"/>
      <c r="G42" s="34"/>
    </row>
    <row r="43" spans="1:7" ht="15.75">
      <c r="A43" s="34"/>
      <c r="B43" s="34"/>
      <c r="C43" s="34"/>
      <c r="D43" s="34"/>
      <c r="E43" s="34"/>
      <c r="F43" s="34"/>
      <c r="G43" s="34"/>
    </row>
    <row r="44" spans="1:7" ht="18.75">
      <c r="A44" s="36" t="s">
        <v>7</v>
      </c>
      <c r="B44" s="36"/>
      <c r="C44" s="34"/>
      <c r="D44" s="36"/>
      <c r="E44" s="36"/>
      <c r="F44" s="120" t="s">
        <v>89</v>
      </c>
      <c r="G44" s="34"/>
    </row>
  </sheetData>
  <sheetProtection/>
  <mergeCells count="9">
    <mergeCell ref="A19:D19"/>
    <mergeCell ref="A38:D38"/>
    <mergeCell ref="A40:D40"/>
    <mergeCell ref="C7:F7"/>
    <mergeCell ref="C8:F8"/>
    <mergeCell ref="A9:G9"/>
    <mergeCell ref="E13:F13"/>
    <mergeCell ref="G13:G14"/>
    <mergeCell ref="E14:F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view="pageBreakPreview" zoomScaleSheetLayoutView="100" zoomScalePageLayoutView="0" workbookViewId="0" topLeftCell="A25">
      <selection activeCell="I22" sqref="I22"/>
    </sheetView>
  </sheetViews>
  <sheetFormatPr defaultColWidth="9.00390625" defaultRowHeight="12.75"/>
  <cols>
    <col min="4" max="4" width="30.25390625" style="0" customWidth="1"/>
    <col min="5" max="5" width="14.625" style="0" customWidth="1"/>
    <col min="6" max="6" width="15.00390625" style="0" customWidth="1"/>
    <col min="7" max="7" width="12.25390625" style="0" customWidth="1"/>
    <col min="9" max="9" width="17.875" style="0" customWidth="1"/>
  </cols>
  <sheetData>
    <row r="2" spans="1:9" ht="15.75">
      <c r="A2" s="121"/>
      <c r="B2" s="121"/>
      <c r="C2" s="122"/>
      <c r="D2" s="121"/>
      <c r="E2" s="123" t="s">
        <v>45</v>
      </c>
      <c r="F2" s="123"/>
      <c r="G2" s="123"/>
      <c r="H2" s="123"/>
      <c r="I2" s="123"/>
    </row>
    <row r="3" spans="1:9" ht="15.75">
      <c r="A3" s="121"/>
      <c r="B3" s="121"/>
      <c r="C3" s="122"/>
      <c r="D3" s="121"/>
      <c r="E3" s="123" t="s">
        <v>82</v>
      </c>
      <c r="F3" s="123"/>
      <c r="G3" s="123"/>
      <c r="H3" s="123"/>
      <c r="I3" s="123"/>
    </row>
    <row r="4" spans="1:9" ht="15.75">
      <c r="A4" s="121"/>
      <c r="B4" s="121"/>
      <c r="C4" s="122"/>
      <c r="D4" s="121"/>
      <c r="E4" s="121"/>
      <c r="F4" s="121"/>
      <c r="G4" s="121"/>
      <c r="H4" s="121"/>
      <c r="I4" s="121"/>
    </row>
    <row r="5" spans="1:8" ht="15.75">
      <c r="A5" s="121"/>
      <c r="B5" s="121"/>
      <c r="C5" s="121"/>
      <c r="D5" s="121"/>
      <c r="E5" s="121" t="s">
        <v>46</v>
      </c>
      <c r="F5" s="123" t="s">
        <v>83</v>
      </c>
      <c r="H5" s="123"/>
    </row>
    <row r="6" spans="1:8" ht="15.75">
      <c r="A6" s="121"/>
      <c r="B6" s="121"/>
      <c r="C6" s="121"/>
      <c r="D6" s="121"/>
      <c r="E6" s="121"/>
      <c r="F6" s="121"/>
      <c r="H6" s="121"/>
    </row>
    <row r="7" spans="1:8" ht="15.75">
      <c r="A7" s="121"/>
      <c r="B7" s="121"/>
      <c r="C7" s="121"/>
      <c r="D7" s="121"/>
      <c r="E7" s="123" t="s">
        <v>47</v>
      </c>
      <c r="F7" s="123" t="s">
        <v>94</v>
      </c>
      <c r="H7" s="123"/>
    </row>
    <row r="8" spans="1:9" ht="15.75">
      <c r="A8" s="121"/>
      <c r="B8" s="121"/>
      <c r="C8" s="121"/>
      <c r="D8" s="121"/>
      <c r="E8" s="121"/>
      <c r="F8" s="121"/>
      <c r="G8" s="121"/>
      <c r="H8" s="121"/>
      <c r="I8" s="121"/>
    </row>
    <row r="9" spans="1:9" ht="15.75">
      <c r="A9" s="121"/>
      <c r="B9" s="121"/>
      <c r="C9" s="121"/>
      <c r="D9" s="121"/>
      <c r="E9" s="121"/>
      <c r="F9" s="121"/>
      <c r="G9" s="124"/>
      <c r="H9" s="124"/>
      <c r="I9" s="124"/>
    </row>
    <row r="10" spans="1:9" ht="15.75">
      <c r="A10" s="126" t="s">
        <v>48</v>
      </c>
      <c r="B10" s="126"/>
      <c r="C10" s="126"/>
      <c r="D10" s="126"/>
      <c r="E10" s="126"/>
      <c r="F10" s="126"/>
      <c r="G10" s="126"/>
      <c r="H10" s="126"/>
      <c r="I10" s="126"/>
    </row>
    <row r="11" spans="1:9" ht="40.5" customHeight="1">
      <c r="A11" s="254" t="s">
        <v>84</v>
      </c>
      <c r="B11" s="254"/>
      <c r="C11" s="254"/>
      <c r="D11" s="254"/>
      <c r="E11" s="254"/>
      <c r="F11" s="254"/>
      <c r="G11" s="254"/>
      <c r="H11" s="126"/>
      <c r="I11" s="126"/>
    </row>
    <row r="12" spans="1:9" ht="15.75">
      <c r="A12" s="239" t="s">
        <v>96</v>
      </c>
      <c r="B12" s="239"/>
      <c r="C12" s="239"/>
      <c r="D12" s="239"/>
      <c r="E12" s="239"/>
      <c r="F12" s="239"/>
      <c r="G12" s="239"/>
      <c r="H12" s="126"/>
      <c r="I12" s="126"/>
    </row>
    <row r="13" spans="1:12" ht="16.5" thickBot="1">
      <c r="A13" s="127"/>
      <c r="B13" s="121"/>
      <c r="C13" s="121"/>
      <c r="D13" s="121"/>
      <c r="E13" s="121"/>
      <c r="F13" s="121"/>
      <c r="G13" s="121"/>
      <c r="H13" s="121"/>
      <c r="I13" s="121"/>
      <c r="J13" s="123"/>
      <c r="K13" s="123"/>
      <c r="L13" s="123"/>
    </row>
    <row r="14" spans="1:12" ht="16.5" thickBot="1">
      <c r="A14" s="255" t="s">
        <v>22</v>
      </c>
      <c r="B14" s="256"/>
      <c r="C14" s="256"/>
      <c r="D14" s="257"/>
      <c r="E14" s="241" t="s">
        <v>95</v>
      </c>
      <c r="F14" s="242"/>
      <c r="G14" s="128" t="s">
        <v>49</v>
      </c>
      <c r="H14" s="125"/>
      <c r="I14" s="126"/>
      <c r="J14" s="123"/>
      <c r="K14" s="123"/>
      <c r="L14" s="123"/>
    </row>
    <row r="15" spans="1:12" ht="15.75">
      <c r="A15" s="258"/>
      <c r="B15" s="259"/>
      <c r="C15" s="259"/>
      <c r="D15" s="260"/>
      <c r="E15" s="264" t="s">
        <v>101</v>
      </c>
      <c r="F15" s="265"/>
      <c r="G15" s="129" t="s">
        <v>50</v>
      </c>
      <c r="H15" s="125"/>
      <c r="I15" s="125"/>
      <c r="J15" s="121"/>
      <c r="K15" s="121"/>
      <c r="L15" s="121"/>
    </row>
    <row r="16" spans="1:11" ht="16.5" thickBot="1">
      <c r="A16" s="258"/>
      <c r="B16" s="259"/>
      <c r="C16" s="259"/>
      <c r="D16" s="260"/>
      <c r="E16" s="266"/>
      <c r="F16" s="267"/>
      <c r="G16" s="130"/>
      <c r="H16" s="131"/>
      <c r="I16" s="121"/>
      <c r="K16" s="123"/>
    </row>
    <row r="17" spans="1:11" ht="16.5" thickBot="1">
      <c r="A17" s="261"/>
      <c r="B17" s="262"/>
      <c r="C17" s="262"/>
      <c r="D17" s="263"/>
      <c r="E17" s="268"/>
      <c r="F17" s="269"/>
      <c r="G17" s="132" t="s">
        <v>24</v>
      </c>
      <c r="H17" s="125"/>
      <c r="I17" s="125"/>
      <c r="K17" s="121"/>
    </row>
    <row r="18" spans="1:11" ht="15.75">
      <c r="A18" s="58" t="s">
        <v>51</v>
      </c>
      <c r="B18" s="58"/>
      <c r="C18" s="133"/>
      <c r="D18" s="134"/>
      <c r="E18" s="135">
        <v>100</v>
      </c>
      <c r="F18" s="136"/>
      <c r="G18" s="136"/>
      <c r="H18" s="131"/>
      <c r="I18" s="131"/>
      <c r="K18" s="123"/>
    </row>
    <row r="19" spans="1:12" ht="15.75">
      <c r="A19" s="137" t="s">
        <v>52</v>
      </c>
      <c r="B19" s="137"/>
      <c r="C19" s="138"/>
      <c r="D19" s="139"/>
      <c r="E19" s="140">
        <v>8</v>
      </c>
      <c r="F19" s="141"/>
      <c r="G19" s="141"/>
      <c r="H19" s="131"/>
      <c r="I19" s="131"/>
      <c r="J19" s="121"/>
      <c r="K19" s="121"/>
      <c r="L19" s="121"/>
    </row>
    <row r="20" spans="1:9" ht="16.5" thickBot="1">
      <c r="A20" s="104" t="s">
        <v>53</v>
      </c>
      <c r="B20" s="104"/>
      <c r="C20" s="121"/>
      <c r="D20" s="142"/>
      <c r="E20" s="131">
        <v>15</v>
      </c>
      <c r="F20" s="143"/>
      <c r="G20" s="143"/>
      <c r="H20" s="131"/>
      <c r="I20" s="131"/>
    </row>
    <row r="21" spans="1:9" ht="16.5" thickBot="1">
      <c r="A21" s="100" t="s">
        <v>54</v>
      </c>
      <c r="B21" s="100"/>
      <c r="C21" s="101"/>
      <c r="D21" s="144"/>
      <c r="E21" s="145">
        <f>E18*E19*E20</f>
        <v>12000</v>
      </c>
      <c r="F21" s="102">
        <v>100</v>
      </c>
      <c r="G21" s="102">
        <f>E21</f>
        <v>12000</v>
      </c>
      <c r="H21" s="146"/>
      <c r="I21" s="146"/>
    </row>
    <row r="22" spans="1:9" ht="15.75">
      <c r="A22" s="104"/>
      <c r="B22" s="121"/>
      <c r="C22" s="121"/>
      <c r="D22" s="142"/>
      <c r="E22" s="125" t="s">
        <v>55</v>
      </c>
      <c r="F22" s="129" t="s">
        <v>56</v>
      </c>
      <c r="G22" s="111"/>
      <c r="H22" s="147"/>
      <c r="I22" s="126"/>
    </row>
    <row r="23" spans="1:9" ht="16.5" thickBot="1">
      <c r="A23" s="104" t="s">
        <v>86</v>
      </c>
      <c r="B23" s="121"/>
      <c r="C23" s="121"/>
      <c r="D23" s="142"/>
      <c r="E23" s="148">
        <f>E21*F23</f>
        <v>9000</v>
      </c>
      <c r="F23" s="191">
        <v>0.75</v>
      </c>
      <c r="G23" s="192">
        <f>F23*G21</f>
        <v>9000</v>
      </c>
      <c r="H23" s="146"/>
      <c r="I23" s="126"/>
    </row>
    <row r="24" spans="1:9" ht="16.5" thickBot="1">
      <c r="A24" s="276" t="s">
        <v>87</v>
      </c>
      <c r="B24" s="277"/>
      <c r="C24" s="277"/>
      <c r="D24" s="278"/>
      <c r="E24" s="102">
        <f>E21*8*F23</f>
        <v>72000</v>
      </c>
      <c r="F24" s="196"/>
      <c r="G24" s="193">
        <f>E24</f>
        <v>72000</v>
      </c>
      <c r="H24" s="146"/>
      <c r="I24" s="126"/>
    </row>
    <row r="25" spans="1:9" ht="15.75">
      <c r="A25" s="121"/>
      <c r="B25" s="121"/>
      <c r="C25" s="121"/>
      <c r="D25" s="121"/>
      <c r="E25" s="146"/>
      <c r="F25" s="195"/>
      <c r="G25" s="146"/>
      <c r="H25" s="146"/>
      <c r="I25" s="126"/>
    </row>
    <row r="26" spans="1:9" ht="16.5" thickBot="1">
      <c r="A26" s="171"/>
      <c r="B26" s="127"/>
      <c r="C26" s="127"/>
      <c r="D26" s="127"/>
      <c r="E26" s="194"/>
      <c r="F26" s="127"/>
      <c r="G26" s="127"/>
      <c r="H26" s="121"/>
      <c r="I26" s="121"/>
    </row>
    <row r="27" spans="1:7" ht="12.75" customHeight="1">
      <c r="A27" s="255" t="s">
        <v>22</v>
      </c>
      <c r="B27" s="256"/>
      <c r="C27" s="256"/>
      <c r="D27" s="257"/>
      <c r="E27" s="279" t="s">
        <v>23</v>
      </c>
      <c r="F27" s="282" t="s">
        <v>24</v>
      </c>
      <c r="G27" s="247" t="s">
        <v>24</v>
      </c>
    </row>
    <row r="28" spans="1:7" ht="12.75" customHeight="1">
      <c r="A28" s="258"/>
      <c r="B28" s="259"/>
      <c r="C28" s="259"/>
      <c r="D28" s="260"/>
      <c r="E28" s="280"/>
      <c r="F28" s="283"/>
      <c r="G28" s="248"/>
    </row>
    <row r="29" spans="1:7" ht="13.5" customHeight="1" thickBot="1">
      <c r="A29" s="261"/>
      <c r="B29" s="262"/>
      <c r="C29" s="262"/>
      <c r="D29" s="263"/>
      <c r="E29" s="281"/>
      <c r="F29" s="284"/>
      <c r="G29" s="249"/>
    </row>
    <row r="30" spans="1:7" ht="16.5" thickBot="1">
      <c r="A30" s="250" t="s">
        <v>57</v>
      </c>
      <c r="B30" s="251"/>
      <c r="C30" s="251"/>
      <c r="D30" s="252"/>
      <c r="E30" s="197">
        <f>E31+E43</f>
        <v>0.6</v>
      </c>
      <c r="F30" s="149">
        <f>ROUNDUP(E30*E24,0)</f>
        <v>43200</v>
      </c>
      <c r="G30" s="150">
        <f>F30</f>
        <v>43200</v>
      </c>
    </row>
    <row r="31" spans="1:7" ht="16.5" thickBot="1">
      <c r="A31" s="151" t="s">
        <v>58</v>
      </c>
      <c r="B31" s="152"/>
      <c r="C31" s="152"/>
      <c r="D31" s="152"/>
      <c r="E31" s="153">
        <f>E32+E33</f>
        <v>0.472</v>
      </c>
      <c r="F31" s="154">
        <f>F32+F33</f>
        <v>30384</v>
      </c>
      <c r="G31" s="150">
        <f>F31</f>
        <v>30384</v>
      </c>
    </row>
    <row r="32" spans="1:7" ht="16.5" thickBot="1">
      <c r="A32" s="156" t="s">
        <v>59</v>
      </c>
      <c r="B32" s="156"/>
      <c r="C32" s="123"/>
      <c r="D32" s="123"/>
      <c r="E32" s="198">
        <v>0.412</v>
      </c>
      <c r="F32" s="157">
        <f>E32*E24</f>
        <v>29664</v>
      </c>
      <c r="G32" s="150">
        <f>F32</f>
        <v>29664</v>
      </c>
    </row>
    <row r="33" spans="1:7" ht="16.5" thickBot="1">
      <c r="A33" s="100" t="s">
        <v>60</v>
      </c>
      <c r="B33" s="101"/>
      <c r="C33" s="101"/>
      <c r="D33" s="144"/>
      <c r="E33" s="187">
        <f>E34+E36+E37+E38+E39+E42+E35+E41+E40</f>
        <v>0.06</v>
      </c>
      <c r="F33" s="210">
        <f>F34+F36+F37+F38+F39+F42+F35+F41</f>
        <v>720</v>
      </c>
      <c r="G33" s="150">
        <f>F33</f>
        <v>720</v>
      </c>
    </row>
    <row r="34" spans="1:7" ht="16.5" hidden="1" thickBot="1">
      <c r="A34" s="137" t="s">
        <v>78</v>
      </c>
      <c r="B34" s="133"/>
      <c r="C34" s="133"/>
      <c r="D34" s="134"/>
      <c r="E34" s="206">
        <v>0</v>
      </c>
      <c r="F34" s="159">
        <f aca="true" t="shared" si="0" ref="F34:F41">E34*$E$24</f>
        <v>0</v>
      </c>
      <c r="G34" s="209">
        <f>F34</f>
        <v>0</v>
      </c>
    </row>
    <row r="35" spans="1:7" ht="16.5" hidden="1" thickBot="1">
      <c r="A35" s="160" t="s">
        <v>61</v>
      </c>
      <c r="B35" s="161"/>
      <c r="C35" s="161"/>
      <c r="D35" s="162"/>
      <c r="E35" s="206">
        <v>0</v>
      </c>
      <c r="F35" s="165">
        <f t="shared" si="0"/>
        <v>0</v>
      </c>
      <c r="G35" s="209">
        <f aca="true" t="shared" si="1" ref="G35:G51">F35</f>
        <v>0</v>
      </c>
    </row>
    <row r="36" spans="1:7" ht="16.5" hidden="1" thickBot="1">
      <c r="A36" s="137" t="s">
        <v>62</v>
      </c>
      <c r="B36" s="138"/>
      <c r="C36" s="138"/>
      <c r="D36" s="139"/>
      <c r="E36" s="207">
        <v>0</v>
      </c>
      <c r="F36" s="165">
        <f t="shared" si="0"/>
        <v>0</v>
      </c>
      <c r="G36" s="209">
        <f t="shared" si="1"/>
        <v>0</v>
      </c>
    </row>
    <row r="37" spans="1:7" ht="16.5" hidden="1" thickBot="1">
      <c r="A37" s="160" t="s">
        <v>63</v>
      </c>
      <c r="B37" s="161"/>
      <c r="C37" s="161"/>
      <c r="D37" s="162"/>
      <c r="E37" s="207">
        <v>0</v>
      </c>
      <c r="F37" s="165">
        <f t="shared" si="0"/>
        <v>0</v>
      </c>
      <c r="G37" s="209">
        <f t="shared" si="1"/>
        <v>0</v>
      </c>
    </row>
    <row r="38" spans="1:7" ht="16.5" hidden="1" thickBot="1">
      <c r="A38" s="137" t="s">
        <v>64</v>
      </c>
      <c r="B38" s="138"/>
      <c r="C38" s="138"/>
      <c r="D38" s="139"/>
      <c r="E38" s="207">
        <v>0</v>
      </c>
      <c r="F38" s="165">
        <f t="shared" si="0"/>
        <v>0</v>
      </c>
      <c r="G38" s="209">
        <f t="shared" si="1"/>
        <v>0</v>
      </c>
    </row>
    <row r="39" spans="1:7" ht="16.5" thickBot="1">
      <c r="A39" s="137" t="s">
        <v>77</v>
      </c>
      <c r="B39" s="138"/>
      <c r="C39" s="138"/>
      <c r="D39" s="139"/>
      <c r="E39" s="207">
        <v>0.005</v>
      </c>
      <c r="F39" s="165">
        <f t="shared" si="0"/>
        <v>360</v>
      </c>
      <c r="G39" s="209">
        <f t="shared" si="1"/>
        <v>360</v>
      </c>
    </row>
    <row r="40" spans="1:7" ht="16.5" thickBot="1">
      <c r="A40" s="104" t="s">
        <v>76</v>
      </c>
      <c r="B40" s="201"/>
      <c r="C40" s="201"/>
      <c r="D40" s="201"/>
      <c r="E40" s="207">
        <v>0.05</v>
      </c>
      <c r="F40" s="165">
        <f t="shared" si="0"/>
        <v>3600</v>
      </c>
      <c r="G40" s="209">
        <f t="shared" si="1"/>
        <v>3600</v>
      </c>
    </row>
    <row r="41" spans="1:7" ht="16.5" hidden="1" thickBot="1">
      <c r="A41" s="137"/>
      <c r="B41" s="138"/>
      <c r="C41" s="138"/>
      <c r="D41" s="139"/>
      <c r="E41" s="207"/>
      <c r="F41" s="165">
        <f t="shared" si="0"/>
        <v>0</v>
      </c>
      <c r="G41" s="209">
        <f t="shared" si="1"/>
        <v>0</v>
      </c>
    </row>
    <row r="42" spans="1:7" ht="16.5" thickBot="1">
      <c r="A42" s="104" t="s">
        <v>65</v>
      </c>
      <c r="B42" s="121"/>
      <c r="C42" s="121"/>
      <c r="D42" s="121"/>
      <c r="E42" s="208">
        <v>0.005</v>
      </c>
      <c r="F42" s="211">
        <f>E42*$E$24</f>
        <v>360</v>
      </c>
      <c r="G42" s="209">
        <f t="shared" si="1"/>
        <v>360</v>
      </c>
    </row>
    <row r="43" spans="1:8" ht="16.5" thickBot="1">
      <c r="A43" s="151" t="s">
        <v>66</v>
      </c>
      <c r="B43" s="169"/>
      <c r="C43" s="169"/>
      <c r="D43" s="170"/>
      <c r="E43" s="199">
        <f>E44+E45</f>
        <v>0.128</v>
      </c>
      <c r="F43" s="176">
        <f>E43*E24</f>
        <v>9216</v>
      </c>
      <c r="G43" s="155">
        <f t="shared" si="1"/>
        <v>9216</v>
      </c>
      <c r="H43" s="190">
        <f>E32+E33+E43</f>
        <v>0.6</v>
      </c>
    </row>
    <row r="44" spans="1:7" ht="15.75">
      <c r="A44" s="58" t="s">
        <v>59</v>
      </c>
      <c r="B44" s="133"/>
      <c r="C44" s="133"/>
      <c r="D44" s="134"/>
      <c r="E44" s="200">
        <v>0.1117</v>
      </c>
      <c r="F44" s="158">
        <f>E44*E24</f>
        <v>8042</v>
      </c>
      <c r="G44" s="159">
        <f t="shared" si="1"/>
        <v>8042</v>
      </c>
    </row>
    <row r="45" spans="1:7" ht="16.5" thickBot="1">
      <c r="A45" s="171" t="s">
        <v>60</v>
      </c>
      <c r="B45" s="127"/>
      <c r="C45" s="127"/>
      <c r="D45" s="172"/>
      <c r="E45" s="173">
        <v>0.0163</v>
      </c>
      <c r="F45" s="174">
        <f>E45*E24</f>
        <v>1174</v>
      </c>
      <c r="G45" s="168">
        <f t="shared" si="1"/>
        <v>1174</v>
      </c>
    </row>
    <row r="46" spans="1:7" ht="16.5" thickBot="1">
      <c r="A46" s="151" t="s">
        <v>67</v>
      </c>
      <c r="B46" s="169"/>
      <c r="C46" s="169"/>
      <c r="D46" s="170"/>
      <c r="E46" s="175">
        <f>'кл(ШКПЕРВ)'!F22</f>
        <v>0.0017</v>
      </c>
      <c r="F46" s="176">
        <f>E46*E24</f>
        <v>122</v>
      </c>
      <c r="G46" s="155">
        <f t="shared" si="1"/>
        <v>122</v>
      </c>
    </row>
    <row r="47" spans="1:7" ht="16.5" thickBot="1">
      <c r="A47" s="151" t="s">
        <v>68</v>
      </c>
      <c r="B47" s="151"/>
      <c r="C47" s="152"/>
      <c r="D47" s="177"/>
      <c r="E47" s="178">
        <f>E48+E49+E50</f>
        <v>0.058</v>
      </c>
      <c r="F47" s="154">
        <f>E47*E24</f>
        <v>4176</v>
      </c>
      <c r="G47" s="155">
        <f t="shared" si="1"/>
        <v>4176</v>
      </c>
    </row>
    <row r="48" spans="1:7" ht="16.5" thickBot="1">
      <c r="A48" s="58" t="s">
        <v>69</v>
      </c>
      <c r="B48" s="133"/>
      <c r="C48" s="133"/>
      <c r="D48" s="134"/>
      <c r="E48" s="179">
        <f>'кл(ШКПЕРВ)'!F24</f>
        <v>0.0469</v>
      </c>
      <c r="F48" s="180">
        <f>E48*E24</f>
        <v>3377</v>
      </c>
      <c r="G48" s="181">
        <f t="shared" si="1"/>
        <v>3377</v>
      </c>
    </row>
    <row r="49" spans="1:7" ht="16.5" thickBot="1">
      <c r="A49" s="137" t="s">
        <v>70</v>
      </c>
      <c r="B49" s="182"/>
      <c r="C49" s="182"/>
      <c r="D49" s="183"/>
      <c r="E49" s="179">
        <f>'кл(ШКПЕРВ)'!F25</f>
        <v>0.0071</v>
      </c>
      <c r="F49" s="164">
        <f>E49*E24</f>
        <v>511</v>
      </c>
      <c r="G49" s="165">
        <f t="shared" si="1"/>
        <v>511</v>
      </c>
    </row>
    <row r="50" spans="1:7" ht="16.5" thickBot="1">
      <c r="A50" s="104" t="s">
        <v>71</v>
      </c>
      <c r="B50" s="124"/>
      <c r="C50" s="124"/>
      <c r="D50" s="124"/>
      <c r="E50" s="179">
        <f>'кл(ШКПЕРВ)'!F26</f>
        <v>0.004</v>
      </c>
      <c r="F50" s="184">
        <f>E50*E24</f>
        <v>288</v>
      </c>
      <c r="G50" s="165">
        <f t="shared" si="1"/>
        <v>288</v>
      </c>
    </row>
    <row r="51" spans="1:7" ht="18.75" customHeight="1" thickBot="1">
      <c r="A51" s="151"/>
      <c r="B51" s="185"/>
      <c r="C51" s="185"/>
      <c r="D51" s="185"/>
      <c r="E51" s="153"/>
      <c r="F51" s="154">
        <f>E51*E24</f>
        <v>0</v>
      </c>
      <c r="G51" s="155">
        <f t="shared" si="1"/>
        <v>0</v>
      </c>
    </row>
    <row r="52" spans="1:7" ht="16.5" thickBot="1">
      <c r="A52" s="270" t="s">
        <v>72</v>
      </c>
      <c r="B52" s="271"/>
      <c r="C52" s="271"/>
      <c r="D52" s="272"/>
      <c r="E52" s="175">
        <f>100%-E30-E47-E46</f>
        <v>0.3403</v>
      </c>
      <c r="F52" s="176">
        <f>E52*E24</f>
        <v>24502</v>
      </c>
      <c r="G52" s="186">
        <f>F52</f>
        <v>24502</v>
      </c>
    </row>
    <row r="53" spans="1:7" ht="16.5" thickBot="1">
      <c r="A53" s="273" t="s">
        <v>44</v>
      </c>
      <c r="B53" s="274"/>
      <c r="C53" s="274"/>
      <c r="D53" s="275"/>
      <c r="E53" s="187">
        <f>E30+E46+E47+E51+E52</f>
        <v>1</v>
      </c>
      <c r="F53" s="149">
        <f>F30+F46+F47+F51+F52</f>
        <v>72000</v>
      </c>
      <c r="G53" s="150">
        <f>F53</f>
        <v>72000</v>
      </c>
    </row>
    <row r="54" spans="1:9" ht="12.75">
      <c r="A54" s="124"/>
      <c r="B54" s="124"/>
      <c r="C54" s="124"/>
      <c r="D54" s="124"/>
      <c r="E54" s="124"/>
      <c r="F54" s="124"/>
      <c r="G54" s="124"/>
      <c r="H54" s="124"/>
      <c r="I54" s="124"/>
    </row>
    <row r="55" spans="1:8" ht="15.75">
      <c r="A55" s="188" t="s">
        <v>7</v>
      </c>
      <c r="B55" s="189"/>
      <c r="C55" s="189"/>
      <c r="D55" s="188"/>
      <c r="E55" s="189"/>
      <c r="F55" s="188" t="s">
        <v>89</v>
      </c>
      <c r="G55" s="189"/>
      <c r="H55" s="189"/>
    </row>
  </sheetData>
  <sheetProtection/>
  <mergeCells count="13">
    <mergeCell ref="A11:G11"/>
    <mergeCell ref="A12:G12"/>
    <mergeCell ref="A14:D17"/>
    <mergeCell ref="E14:F14"/>
    <mergeCell ref="E15:F17"/>
    <mergeCell ref="A24:D24"/>
    <mergeCell ref="A53:D53"/>
    <mergeCell ref="A27:D29"/>
    <mergeCell ref="E27:E29"/>
    <mergeCell ref="F27:F29"/>
    <mergeCell ref="G27:G29"/>
    <mergeCell ref="A30:D30"/>
    <mergeCell ref="A52:D5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44"/>
  <sheetViews>
    <sheetView view="pageBreakPreview" zoomScale="110" zoomScaleSheetLayoutView="110" zoomScalePageLayoutView="0" workbookViewId="0" topLeftCell="A4">
      <selection activeCell="E14" sqref="E14:F14"/>
    </sheetView>
  </sheetViews>
  <sheetFormatPr defaultColWidth="9.00390625" defaultRowHeight="12.75"/>
  <cols>
    <col min="4" max="4" width="23.75390625" style="0" customWidth="1"/>
    <col min="6" max="6" width="16.375" style="0" customWidth="1"/>
  </cols>
  <sheetData>
    <row r="1" spans="1:7" ht="15.75">
      <c r="A1" s="34"/>
      <c r="B1" s="34"/>
      <c r="C1" s="35"/>
      <c r="D1" s="34"/>
      <c r="E1" s="36" t="s">
        <v>80</v>
      </c>
      <c r="F1" s="36"/>
      <c r="G1" s="34"/>
    </row>
    <row r="2" spans="1:7" ht="15.75">
      <c r="A2" s="34"/>
      <c r="B2" s="34"/>
      <c r="C2" s="34"/>
      <c r="D2" s="34"/>
      <c r="E2" s="34" t="s">
        <v>17</v>
      </c>
      <c r="F2" s="36" t="s">
        <v>81</v>
      </c>
      <c r="G2" s="34"/>
    </row>
    <row r="3" spans="1:7" ht="15.75">
      <c r="A3" s="34"/>
      <c r="B3" s="34"/>
      <c r="C3" s="34"/>
      <c r="D3" s="34"/>
      <c r="E3" s="36" t="s">
        <v>98</v>
      </c>
      <c r="F3" s="36"/>
      <c r="G3" s="34"/>
    </row>
    <row r="4" spans="1:7" ht="15.75">
      <c r="A4" s="34"/>
      <c r="B4" s="34"/>
      <c r="C4" s="34"/>
      <c r="D4" s="34"/>
      <c r="E4" s="34"/>
      <c r="F4" s="34"/>
      <c r="G4" s="34"/>
    </row>
    <row r="5" spans="1:7" ht="15.75">
      <c r="A5" s="34"/>
      <c r="B5" s="34"/>
      <c r="C5" s="34"/>
      <c r="D5" s="34"/>
      <c r="E5" s="34"/>
      <c r="F5" s="34"/>
      <c r="G5" s="34"/>
    </row>
    <row r="6" spans="1:7" ht="15.75">
      <c r="A6" s="34"/>
      <c r="B6" s="34"/>
      <c r="C6" s="34"/>
      <c r="D6" s="37" t="s">
        <v>18</v>
      </c>
      <c r="E6" s="36"/>
      <c r="F6" s="36"/>
      <c r="G6" s="34"/>
    </row>
    <row r="7" spans="1:7" ht="15.75">
      <c r="A7" s="34"/>
      <c r="B7" s="34"/>
      <c r="C7" s="239" t="s">
        <v>19</v>
      </c>
      <c r="D7" s="239"/>
      <c r="E7" s="239"/>
      <c r="F7" s="239"/>
      <c r="G7" s="34"/>
    </row>
    <row r="8" spans="1:7" ht="15.75">
      <c r="A8" s="34"/>
      <c r="B8" s="34"/>
      <c r="C8" s="239" t="s">
        <v>20</v>
      </c>
      <c r="D8" s="239"/>
      <c r="E8" s="239"/>
      <c r="F8" s="239"/>
      <c r="G8" s="34"/>
    </row>
    <row r="9" spans="1:7" ht="15.75">
      <c r="A9" s="239" t="s">
        <v>88</v>
      </c>
      <c r="B9" s="240"/>
      <c r="C9" s="240"/>
      <c r="D9" s="240"/>
      <c r="E9" s="240"/>
      <c r="F9" s="240"/>
      <c r="G9" s="240"/>
    </row>
    <row r="10" spans="1:7" ht="15.75">
      <c r="A10" s="34"/>
      <c r="B10" s="34"/>
      <c r="C10" s="34"/>
      <c r="D10" s="37" t="s">
        <v>96</v>
      </c>
      <c r="E10" s="36"/>
      <c r="F10" s="36"/>
      <c r="G10" s="34"/>
    </row>
    <row r="11" spans="1:7" ht="15.75">
      <c r="A11" s="34"/>
      <c r="B11" s="34"/>
      <c r="C11" s="34"/>
      <c r="D11" s="34"/>
      <c r="E11" s="34"/>
      <c r="F11" s="34"/>
      <c r="G11" s="34"/>
    </row>
    <row r="12" spans="1:7" ht="16.5" thickBot="1">
      <c r="A12" s="34"/>
      <c r="B12" s="34"/>
      <c r="C12" s="34"/>
      <c r="D12" s="34"/>
      <c r="E12" s="34"/>
      <c r="F12" s="34"/>
      <c r="G12" s="34"/>
    </row>
    <row r="13" spans="1:7" ht="16.5" thickBot="1">
      <c r="A13" s="38"/>
      <c r="B13" s="39"/>
      <c r="C13" s="39"/>
      <c r="D13" s="40"/>
      <c r="E13" s="241" t="s">
        <v>95</v>
      </c>
      <c r="F13" s="242"/>
      <c r="G13" s="243" t="s">
        <v>21</v>
      </c>
    </row>
    <row r="14" spans="1:9" ht="48.75" customHeight="1" thickBot="1">
      <c r="A14" s="42"/>
      <c r="B14" s="36" t="s">
        <v>22</v>
      </c>
      <c r="C14" s="36"/>
      <c r="D14" s="43"/>
      <c r="E14" s="245" t="s">
        <v>103</v>
      </c>
      <c r="F14" s="246"/>
      <c r="G14" s="244"/>
      <c r="I14">
        <v>500</v>
      </c>
    </row>
    <row r="15" spans="1:7" ht="18" customHeight="1" thickBot="1">
      <c r="A15" s="44"/>
      <c r="B15" s="45"/>
      <c r="C15" s="45"/>
      <c r="D15" s="46"/>
      <c r="E15" s="47" t="s">
        <v>24</v>
      </c>
      <c r="F15" s="48" t="s">
        <v>23</v>
      </c>
      <c r="G15" s="41" t="s">
        <v>24</v>
      </c>
    </row>
    <row r="16" spans="1:7" ht="16.5" thickBot="1">
      <c r="A16" s="49" t="s">
        <v>25</v>
      </c>
      <c r="B16" s="50"/>
      <c r="C16" s="50"/>
      <c r="D16" s="50"/>
      <c r="E16" s="51">
        <f>E17+E20</f>
        <v>418.96</v>
      </c>
      <c r="F16" s="52">
        <f>F17+F20</f>
        <v>0.5237</v>
      </c>
      <c r="G16" s="51">
        <f>G17+G20</f>
        <v>418.95</v>
      </c>
    </row>
    <row r="17" spans="1:7" ht="16.5" thickBot="1">
      <c r="A17" s="53" t="s">
        <v>26</v>
      </c>
      <c r="B17" s="54"/>
      <c r="C17" s="54"/>
      <c r="D17" s="54"/>
      <c r="E17" s="55">
        <f>E18+E19</f>
        <v>418.96</v>
      </c>
      <c r="F17" s="56">
        <f>F18+F19</f>
        <v>0.5237</v>
      </c>
      <c r="G17" s="57">
        <f>G18+G19-0.01</f>
        <v>418.95</v>
      </c>
    </row>
    <row r="18" spans="1:7" ht="15.75">
      <c r="A18" s="58" t="s">
        <v>27</v>
      </c>
      <c r="B18" s="59"/>
      <c r="C18" s="60"/>
      <c r="D18" s="61"/>
      <c r="E18" s="62">
        <f>F18*G40</f>
        <v>329.6</v>
      </c>
      <c r="F18" s="63">
        <f>35.2%+6%</f>
        <v>0.412</v>
      </c>
      <c r="G18" s="64">
        <f>E18</f>
        <v>329.6</v>
      </c>
    </row>
    <row r="19" spans="1:7" ht="16.5" thickBot="1">
      <c r="A19" s="231" t="s">
        <v>28</v>
      </c>
      <c r="B19" s="232"/>
      <c r="C19" s="232"/>
      <c r="D19" s="232"/>
      <c r="E19" s="65">
        <f>F19*G40</f>
        <v>89.36</v>
      </c>
      <c r="F19" s="106">
        <f>F18*27.1%</f>
        <v>0.1117</v>
      </c>
      <c r="G19" s="66">
        <f>E19</f>
        <v>89.36</v>
      </c>
    </row>
    <row r="20" spans="1:7" ht="16.5" thickBot="1">
      <c r="A20" s="67"/>
      <c r="B20" s="68"/>
      <c r="C20" s="68"/>
      <c r="D20" s="68"/>
      <c r="E20" s="55"/>
      <c r="F20" s="69"/>
      <c r="G20" s="57">
        <f>E20</f>
        <v>0</v>
      </c>
    </row>
    <row r="21" spans="1:7" ht="16.5" thickBot="1">
      <c r="A21" s="70" t="s">
        <v>29</v>
      </c>
      <c r="B21" s="71"/>
      <c r="C21" s="71"/>
      <c r="D21" s="72"/>
      <c r="E21" s="73">
        <f>E22+E23+E27</f>
        <v>108.8</v>
      </c>
      <c r="F21" s="74">
        <f>F22+F23+F27</f>
        <v>0.136</v>
      </c>
      <c r="G21" s="75">
        <f>G22+G23+G27</f>
        <v>108.8</v>
      </c>
    </row>
    <row r="22" spans="1:9" ht="16.5" thickBot="1">
      <c r="A22" s="76" t="s">
        <v>30</v>
      </c>
      <c r="B22" s="77"/>
      <c r="C22" s="77"/>
      <c r="D22" s="78"/>
      <c r="E22" s="79">
        <f>F22*G40</f>
        <v>1.36</v>
      </c>
      <c r="F22" s="80">
        <f>РКУ!I23</f>
        <v>0.0017</v>
      </c>
      <c r="G22" s="81">
        <f>E22</f>
        <v>1.36</v>
      </c>
      <c r="I22" s="190">
        <f>F17+F27</f>
        <v>0.6</v>
      </c>
    </row>
    <row r="23" spans="1:7" ht="16.5" thickBot="1">
      <c r="A23" s="82" t="s">
        <v>31</v>
      </c>
      <c r="B23" s="82"/>
      <c r="C23" s="54"/>
      <c r="D23" s="83"/>
      <c r="E23" s="84">
        <f>E24+E25+E26</f>
        <v>46.4</v>
      </c>
      <c r="F23" s="69">
        <f>F24+F25+F26</f>
        <v>0.058</v>
      </c>
      <c r="G23" s="57">
        <f>G24+G25+G26</f>
        <v>46.4</v>
      </c>
    </row>
    <row r="24" spans="1:7" ht="15.75">
      <c r="A24" s="85" t="s">
        <v>32</v>
      </c>
      <c r="B24" s="86"/>
      <c r="C24" s="86"/>
      <c r="D24" s="87"/>
      <c r="E24" s="88">
        <f>F24*G40</f>
        <v>37.52</v>
      </c>
      <c r="F24" s="89">
        <f>РКУ!I20</f>
        <v>0.0469</v>
      </c>
      <c r="G24" s="88">
        <f>E24</f>
        <v>37.52</v>
      </c>
    </row>
    <row r="25" spans="1:7" ht="15.75">
      <c r="A25" s="90" t="s">
        <v>33</v>
      </c>
      <c r="B25" s="91"/>
      <c r="C25" s="91"/>
      <c r="D25" s="92"/>
      <c r="E25" s="93">
        <f>F25*G40</f>
        <v>5.68</v>
      </c>
      <c r="F25" s="89">
        <f>РКУ!I21</f>
        <v>0.0071</v>
      </c>
      <c r="G25" s="93">
        <f>E25</f>
        <v>5.68</v>
      </c>
    </row>
    <row r="26" spans="1:7" ht="16.5" thickBot="1">
      <c r="A26" s="94" t="s">
        <v>34</v>
      </c>
      <c r="B26" s="95"/>
      <c r="C26" s="95"/>
      <c r="D26" s="95"/>
      <c r="E26" s="96">
        <f>F26*G40</f>
        <v>3.2</v>
      </c>
      <c r="F26" s="89">
        <f>РКУ!I22</f>
        <v>0.004</v>
      </c>
      <c r="G26" s="97">
        <f>E26</f>
        <v>3.2</v>
      </c>
    </row>
    <row r="27" spans="1:7" ht="16.5" thickBot="1">
      <c r="A27" s="53" t="s">
        <v>35</v>
      </c>
      <c r="B27" s="53"/>
      <c r="C27" s="98"/>
      <c r="D27" s="99"/>
      <c r="E27" s="55">
        <f>E28+E37</f>
        <v>61.04</v>
      </c>
      <c r="F27" s="56">
        <f>F28+F37</f>
        <v>0.0763</v>
      </c>
      <c r="G27" s="55">
        <f>G28+G37</f>
        <v>61.04</v>
      </c>
    </row>
    <row r="28" spans="1:7" ht="16.5" thickBot="1">
      <c r="A28" s="100" t="s">
        <v>36</v>
      </c>
      <c r="B28" s="101"/>
      <c r="C28" s="101"/>
      <c r="D28" s="101"/>
      <c r="E28" s="102">
        <f>SUM(E29:E36)</f>
        <v>48</v>
      </c>
      <c r="F28" s="103">
        <f>SUM(F29:F36)</f>
        <v>0.06</v>
      </c>
      <c r="G28" s="102">
        <f>SUM(G29:G36)</f>
        <v>48</v>
      </c>
    </row>
    <row r="29" spans="1:7" ht="15.75" hidden="1">
      <c r="A29" s="104" t="s">
        <v>74</v>
      </c>
      <c r="B29" s="34"/>
      <c r="C29" s="34"/>
      <c r="D29" s="34"/>
      <c r="E29" s="65">
        <f>F29*G40</f>
        <v>0</v>
      </c>
      <c r="F29" s="106">
        <v>0</v>
      </c>
      <c r="G29" s="105">
        <f aca="true" t="shared" si="0" ref="G29:G35">E29</f>
        <v>0</v>
      </c>
    </row>
    <row r="30" spans="1:7" ht="15.75" hidden="1">
      <c r="A30" s="104" t="s">
        <v>37</v>
      </c>
      <c r="B30" s="34"/>
      <c r="C30" s="34"/>
      <c r="D30" s="34"/>
      <c r="E30" s="65">
        <f>F30*G40</f>
        <v>0</v>
      </c>
      <c r="F30" s="106">
        <v>0</v>
      </c>
      <c r="G30" s="107">
        <f t="shared" si="0"/>
        <v>0</v>
      </c>
    </row>
    <row r="31" spans="1:7" ht="15.75" hidden="1">
      <c r="A31" s="104" t="s">
        <v>38</v>
      </c>
      <c r="B31" s="34"/>
      <c r="C31" s="34"/>
      <c r="D31" s="34"/>
      <c r="E31" s="65">
        <f>F31*G40</f>
        <v>0</v>
      </c>
      <c r="F31" s="106">
        <v>0</v>
      </c>
      <c r="G31" s="107">
        <f t="shared" si="0"/>
        <v>0</v>
      </c>
    </row>
    <row r="32" spans="1:7" ht="15.75" hidden="1">
      <c r="A32" s="104" t="s">
        <v>39</v>
      </c>
      <c r="B32" s="34"/>
      <c r="C32" s="34"/>
      <c r="D32" s="34"/>
      <c r="E32" s="105">
        <f>F32*G40</f>
        <v>0</v>
      </c>
      <c r="F32" s="106">
        <v>0</v>
      </c>
      <c r="G32" s="107">
        <f t="shared" si="0"/>
        <v>0</v>
      </c>
    </row>
    <row r="33" spans="1:7" ht="15.75" hidden="1">
      <c r="A33" s="104" t="s">
        <v>40</v>
      </c>
      <c r="B33" s="36"/>
      <c r="C33" s="36"/>
      <c r="D33" s="36"/>
      <c r="E33" s="105">
        <f>F33*G40</f>
        <v>0</v>
      </c>
      <c r="F33" s="108">
        <v>0</v>
      </c>
      <c r="G33" s="107">
        <f t="shared" si="0"/>
        <v>0</v>
      </c>
    </row>
    <row r="34" spans="1:7" ht="15.75">
      <c r="A34" s="104" t="s">
        <v>75</v>
      </c>
      <c r="B34" s="36"/>
      <c r="C34" s="36"/>
      <c r="D34" s="36"/>
      <c r="E34" s="105">
        <f>F34*G40</f>
        <v>4</v>
      </c>
      <c r="F34" s="108">
        <v>0.005</v>
      </c>
      <c r="G34" s="107">
        <f t="shared" si="0"/>
        <v>4</v>
      </c>
    </row>
    <row r="35" spans="1:7" ht="15.75">
      <c r="A35" s="104" t="s">
        <v>76</v>
      </c>
      <c r="B35" s="36"/>
      <c r="C35" s="36"/>
      <c r="D35" s="36"/>
      <c r="E35" s="105">
        <f>F35*G40</f>
        <v>40</v>
      </c>
      <c r="F35" s="108">
        <v>0.05</v>
      </c>
      <c r="G35" s="107">
        <f t="shared" si="0"/>
        <v>40</v>
      </c>
    </row>
    <row r="36" spans="1:7" ht="16.5" thickBot="1">
      <c r="A36" s="104" t="s">
        <v>41</v>
      </c>
      <c r="B36" s="36"/>
      <c r="C36" s="36"/>
      <c r="D36" s="36"/>
      <c r="E36" s="109">
        <f>F36*G40</f>
        <v>4</v>
      </c>
      <c r="F36" s="110">
        <v>0.005</v>
      </c>
      <c r="G36" s="111">
        <f>E36</f>
        <v>4</v>
      </c>
    </row>
    <row r="37" spans="1:7" ht="16.5" thickBot="1">
      <c r="A37" s="112" t="s">
        <v>42</v>
      </c>
      <c r="B37" s="53"/>
      <c r="C37" s="98"/>
      <c r="D37" s="99"/>
      <c r="E37" s="113">
        <f>F37*G40</f>
        <v>13.04</v>
      </c>
      <c r="F37" s="80">
        <f>SUM(F29:F36)*27.1%</f>
        <v>0.0163</v>
      </c>
      <c r="G37" s="55">
        <f>E37</f>
        <v>13.04</v>
      </c>
    </row>
    <row r="38" spans="1:7" ht="31.5" customHeight="1" thickBot="1">
      <c r="A38" s="233" t="s">
        <v>43</v>
      </c>
      <c r="B38" s="234"/>
      <c r="C38" s="234"/>
      <c r="D38" s="235"/>
      <c r="E38" s="73">
        <f>G40-E16-E21</f>
        <v>272.24</v>
      </c>
      <c r="F38" s="212">
        <f>F40-F16-F21</f>
        <v>0.3403</v>
      </c>
      <c r="G38" s="114">
        <f>E38</f>
        <v>272.24</v>
      </c>
    </row>
    <row r="39" spans="1:7" ht="16.5" thickBot="1">
      <c r="A39" s="104"/>
      <c r="B39" s="34"/>
      <c r="C39" s="34"/>
      <c r="D39" s="43"/>
      <c r="E39" s="115"/>
      <c r="F39" s="116"/>
      <c r="G39" s="117"/>
    </row>
    <row r="40" spans="1:7" ht="16.5" thickBot="1">
      <c r="A40" s="236" t="s">
        <v>44</v>
      </c>
      <c r="B40" s="237"/>
      <c r="C40" s="237"/>
      <c r="D40" s="238"/>
      <c r="E40" s="55">
        <f>E16+E21+E38</f>
        <v>800</v>
      </c>
      <c r="F40" s="118">
        <v>1</v>
      </c>
      <c r="G40" s="55">
        <v>800</v>
      </c>
    </row>
    <row r="41" spans="1:7" ht="15.75">
      <c r="A41" s="34"/>
      <c r="B41" s="34"/>
      <c r="C41" s="34"/>
      <c r="D41" s="34"/>
      <c r="E41" s="119"/>
      <c r="F41" s="34"/>
      <c r="G41" s="119"/>
    </row>
    <row r="42" spans="1:7" ht="15.75">
      <c r="A42" s="34"/>
      <c r="B42" s="34"/>
      <c r="C42" s="34"/>
      <c r="D42" s="34"/>
      <c r="E42" s="34"/>
      <c r="F42" s="34"/>
      <c r="G42" s="34"/>
    </row>
    <row r="43" spans="1:7" ht="15.75">
      <c r="A43" s="34"/>
      <c r="B43" s="34"/>
      <c r="C43" s="34"/>
      <c r="D43" s="34"/>
      <c r="E43" s="34"/>
      <c r="F43" s="34"/>
      <c r="G43" s="34"/>
    </row>
    <row r="44" spans="1:7" ht="18.75">
      <c r="A44" s="36" t="s">
        <v>7</v>
      </c>
      <c r="B44" s="36"/>
      <c r="C44" s="34"/>
      <c r="D44" s="36"/>
      <c r="E44" s="36"/>
      <c r="F44" s="120" t="s">
        <v>89</v>
      </c>
      <c r="G44" s="34"/>
    </row>
  </sheetData>
  <sheetProtection/>
  <mergeCells count="9">
    <mergeCell ref="A19:D19"/>
    <mergeCell ref="A38:D38"/>
    <mergeCell ref="A40:D40"/>
    <mergeCell ref="C7:F7"/>
    <mergeCell ref="C8:F8"/>
    <mergeCell ref="A9:G9"/>
    <mergeCell ref="E13:F13"/>
    <mergeCell ref="G13:G14"/>
    <mergeCell ref="E14:F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view="pageBreakPreview" zoomScaleSheetLayoutView="100" zoomScalePageLayoutView="0" workbookViewId="0" topLeftCell="A25">
      <selection activeCell="E15" sqref="E15:F17"/>
    </sheetView>
  </sheetViews>
  <sheetFormatPr defaultColWidth="9.00390625" defaultRowHeight="12.75"/>
  <cols>
    <col min="4" max="4" width="30.25390625" style="0" customWidth="1"/>
    <col min="5" max="5" width="14.625" style="0" customWidth="1"/>
    <col min="6" max="6" width="15.00390625" style="0" customWidth="1"/>
    <col min="7" max="7" width="12.25390625" style="0" customWidth="1"/>
    <col min="9" max="9" width="17.875" style="0" customWidth="1"/>
  </cols>
  <sheetData>
    <row r="2" spans="1:9" ht="15.75">
      <c r="A2" s="121"/>
      <c r="B2" s="121"/>
      <c r="C2" s="122"/>
      <c r="D2" s="121"/>
      <c r="E2" s="123" t="s">
        <v>45</v>
      </c>
      <c r="F2" s="123"/>
      <c r="G2" s="123"/>
      <c r="H2" s="123"/>
      <c r="I2" s="123"/>
    </row>
    <row r="3" spans="1:9" ht="15.75">
      <c r="A3" s="121"/>
      <c r="B3" s="121"/>
      <c r="C3" s="122"/>
      <c r="D3" s="121"/>
      <c r="E3" s="123" t="s">
        <v>82</v>
      </c>
      <c r="F3" s="123"/>
      <c r="G3" s="123"/>
      <c r="H3" s="123"/>
      <c r="I3" s="123"/>
    </row>
    <row r="4" spans="1:9" ht="15.75">
      <c r="A4" s="121"/>
      <c r="B4" s="121"/>
      <c r="C4" s="122"/>
      <c r="D4" s="121"/>
      <c r="E4" s="121"/>
      <c r="F4" s="121"/>
      <c r="G4" s="121"/>
      <c r="H4" s="121"/>
      <c r="I4" s="121"/>
    </row>
    <row r="5" spans="1:8" ht="15.75">
      <c r="A5" s="121"/>
      <c r="B5" s="121"/>
      <c r="C5" s="121"/>
      <c r="D5" s="121"/>
      <c r="E5" s="121" t="s">
        <v>46</v>
      </c>
      <c r="F5" s="123" t="s">
        <v>83</v>
      </c>
      <c r="H5" s="123"/>
    </row>
    <row r="6" spans="1:8" ht="15.75">
      <c r="A6" s="121"/>
      <c r="B6" s="121"/>
      <c r="C6" s="121"/>
      <c r="D6" s="121"/>
      <c r="E6" s="121"/>
      <c r="F6" s="121"/>
      <c r="H6" s="121"/>
    </row>
    <row r="7" spans="1:8" ht="15.75">
      <c r="A7" s="121"/>
      <c r="B7" s="121"/>
      <c r="C7" s="121"/>
      <c r="D7" s="121"/>
      <c r="E7" s="123" t="s">
        <v>47</v>
      </c>
      <c r="F7" s="123" t="s">
        <v>94</v>
      </c>
      <c r="H7" s="123"/>
    </row>
    <row r="8" spans="1:9" ht="15.75">
      <c r="A8" s="121"/>
      <c r="B8" s="121"/>
      <c r="C8" s="121"/>
      <c r="D8" s="121"/>
      <c r="E8" s="121"/>
      <c r="F8" s="121"/>
      <c r="G8" s="121"/>
      <c r="H8" s="121"/>
      <c r="I8" s="121"/>
    </row>
    <row r="9" spans="1:9" ht="15.75">
      <c r="A9" s="121"/>
      <c r="B9" s="121"/>
      <c r="C9" s="121"/>
      <c r="D9" s="121"/>
      <c r="E9" s="121"/>
      <c r="F9" s="121"/>
      <c r="G9" s="124"/>
      <c r="H9" s="124"/>
      <c r="I9" s="124"/>
    </row>
    <row r="10" spans="1:9" ht="15.75">
      <c r="A10" s="126" t="s">
        <v>48</v>
      </c>
      <c r="B10" s="126"/>
      <c r="C10" s="126"/>
      <c r="D10" s="126"/>
      <c r="E10" s="126"/>
      <c r="F10" s="126"/>
      <c r="G10" s="126"/>
      <c r="H10" s="126"/>
      <c r="I10" s="126"/>
    </row>
    <row r="11" spans="1:9" ht="40.5" customHeight="1">
      <c r="A11" s="254" t="s">
        <v>84</v>
      </c>
      <c r="B11" s="254"/>
      <c r="C11" s="254"/>
      <c r="D11" s="254"/>
      <c r="E11" s="254"/>
      <c r="F11" s="254"/>
      <c r="G11" s="254"/>
      <c r="H11" s="126"/>
      <c r="I11" s="126"/>
    </row>
    <row r="12" spans="1:9" ht="15.75">
      <c r="A12" s="239" t="s">
        <v>96</v>
      </c>
      <c r="B12" s="239"/>
      <c r="C12" s="239"/>
      <c r="D12" s="239"/>
      <c r="E12" s="239"/>
      <c r="F12" s="239"/>
      <c r="G12" s="239"/>
      <c r="H12" s="126"/>
      <c r="I12" s="126"/>
    </row>
    <row r="13" spans="1:12" ht="16.5" thickBot="1">
      <c r="A13" s="127"/>
      <c r="B13" s="121"/>
      <c r="C13" s="121"/>
      <c r="D13" s="121"/>
      <c r="E13" s="121"/>
      <c r="F13" s="121"/>
      <c r="G13" s="121"/>
      <c r="H13" s="121"/>
      <c r="I13" s="121"/>
      <c r="J13" s="123"/>
      <c r="K13" s="123"/>
      <c r="L13" s="123"/>
    </row>
    <row r="14" spans="1:12" ht="16.5" thickBot="1">
      <c r="A14" s="255" t="s">
        <v>22</v>
      </c>
      <c r="B14" s="256"/>
      <c r="C14" s="256"/>
      <c r="D14" s="257"/>
      <c r="E14" s="241" t="s">
        <v>95</v>
      </c>
      <c r="F14" s="242"/>
      <c r="G14" s="128" t="s">
        <v>49</v>
      </c>
      <c r="H14" s="125"/>
      <c r="I14" s="126"/>
      <c r="J14" s="123"/>
      <c r="K14" s="123"/>
      <c r="L14" s="123"/>
    </row>
    <row r="15" spans="1:12" ht="15.75">
      <c r="A15" s="258"/>
      <c r="B15" s="259"/>
      <c r="C15" s="259"/>
      <c r="D15" s="260"/>
      <c r="E15" s="264" t="s">
        <v>103</v>
      </c>
      <c r="F15" s="265"/>
      <c r="G15" s="129" t="s">
        <v>50</v>
      </c>
      <c r="H15" s="125"/>
      <c r="I15" s="125"/>
      <c r="J15" s="121"/>
      <c r="K15" s="121"/>
      <c r="L15" s="121"/>
    </row>
    <row r="16" spans="1:11" ht="16.5" thickBot="1">
      <c r="A16" s="258"/>
      <c r="B16" s="259"/>
      <c r="C16" s="259"/>
      <c r="D16" s="260"/>
      <c r="E16" s="266"/>
      <c r="F16" s="267"/>
      <c r="G16" s="130"/>
      <c r="H16" s="131"/>
      <c r="I16" s="121"/>
      <c r="K16" s="123"/>
    </row>
    <row r="17" spans="1:11" ht="16.5" thickBot="1">
      <c r="A17" s="261"/>
      <c r="B17" s="262"/>
      <c r="C17" s="262"/>
      <c r="D17" s="263"/>
      <c r="E17" s="268"/>
      <c r="F17" s="269"/>
      <c r="G17" s="132" t="s">
        <v>24</v>
      </c>
      <c r="H17" s="125"/>
      <c r="I17" s="125"/>
      <c r="K17" s="121"/>
    </row>
    <row r="18" spans="1:11" ht="15.75">
      <c r="A18" s="58" t="s">
        <v>51</v>
      </c>
      <c r="B18" s="58"/>
      <c r="C18" s="133"/>
      <c r="D18" s="134"/>
      <c r="E18" s="135">
        <v>100</v>
      </c>
      <c r="F18" s="136"/>
      <c r="G18" s="136"/>
      <c r="H18" s="131"/>
      <c r="I18" s="131"/>
      <c r="K18" s="123"/>
    </row>
    <row r="19" spans="1:12" ht="15.75">
      <c r="A19" s="137" t="s">
        <v>52</v>
      </c>
      <c r="B19" s="137"/>
      <c r="C19" s="138"/>
      <c r="D19" s="139"/>
      <c r="E19" s="140">
        <v>8</v>
      </c>
      <c r="F19" s="141"/>
      <c r="G19" s="141"/>
      <c r="H19" s="131"/>
      <c r="I19" s="131"/>
      <c r="J19" s="121"/>
      <c r="K19" s="121"/>
      <c r="L19" s="121"/>
    </row>
    <row r="20" spans="1:9" ht="16.5" thickBot="1">
      <c r="A20" s="104" t="s">
        <v>53</v>
      </c>
      <c r="B20" s="104"/>
      <c r="C20" s="121"/>
      <c r="D20" s="142"/>
      <c r="E20" s="131">
        <v>15</v>
      </c>
      <c r="F20" s="143"/>
      <c r="G20" s="143"/>
      <c r="H20" s="131"/>
      <c r="I20" s="131"/>
    </row>
    <row r="21" spans="1:9" ht="16.5" thickBot="1">
      <c r="A21" s="100" t="s">
        <v>54</v>
      </c>
      <c r="B21" s="100"/>
      <c r="C21" s="101"/>
      <c r="D21" s="144"/>
      <c r="E21" s="145">
        <f>E18*E19*E20</f>
        <v>12000</v>
      </c>
      <c r="F21" s="102">
        <v>100</v>
      </c>
      <c r="G21" s="102">
        <f>E21</f>
        <v>12000</v>
      </c>
      <c r="H21" s="146"/>
      <c r="I21" s="146"/>
    </row>
    <row r="22" spans="1:9" ht="15.75">
      <c r="A22" s="104"/>
      <c r="B22" s="121"/>
      <c r="C22" s="121"/>
      <c r="D22" s="142"/>
      <c r="E22" s="125" t="s">
        <v>55</v>
      </c>
      <c r="F22" s="129" t="s">
        <v>56</v>
      </c>
      <c r="G22" s="111"/>
      <c r="H22" s="147"/>
      <c r="I22" s="126"/>
    </row>
    <row r="23" spans="1:9" ht="16.5" thickBot="1">
      <c r="A23" s="104" t="s">
        <v>86</v>
      </c>
      <c r="B23" s="121"/>
      <c r="C23" s="121"/>
      <c r="D23" s="142"/>
      <c r="E23" s="148">
        <f>E21*F23</f>
        <v>9000</v>
      </c>
      <c r="F23" s="191">
        <v>0.75</v>
      </c>
      <c r="G23" s="192">
        <f>F23*G21</f>
        <v>9000</v>
      </c>
      <c r="H23" s="146"/>
      <c r="I23" s="126"/>
    </row>
    <row r="24" spans="1:9" ht="16.5" thickBot="1">
      <c r="A24" s="276" t="s">
        <v>87</v>
      </c>
      <c r="B24" s="277"/>
      <c r="C24" s="277"/>
      <c r="D24" s="278"/>
      <c r="E24" s="102">
        <f>E21*8*F23</f>
        <v>72000</v>
      </c>
      <c r="F24" s="196"/>
      <c r="G24" s="193">
        <f>E24</f>
        <v>72000</v>
      </c>
      <c r="H24" s="146"/>
      <c r="I24" s="126"/>
    </row>
    <row r="25" spans="1:9" ht="15.75">
      <c r="A25" s="121"/>
      <c r="B25" s="121"/>
      <c r="C25" s="121"/>
      <c r="D25" s="121"/>
      <c r="E25" s="146"/>
      <c r="F25" s="195"/>
      <c r="G25" s="146"/>
      <c r="H25" s="146"/>
      <c r="I25" s="126"/>
    </row>
    <row r="26" spans="1:9" ht="16.5" thickBot="1">
      <c r="A26" s="171"/>
      <c r="B26" s="127"/>
      <c r="C26" s="127"/>
      <c r="D26" s="127"/>
      <c r="E26" s="194"/>
      <c r="F26" s="127"/>
      <c r="G26" s="127"/>
      <c r="H26" s="121"/>
      <c r="I26" s="121"/>
    </row>
    <row r="27" spans="1:7" ht="12.75" customHeight="1">
      <c r="A27" s="255" t="s">
        <v>22</v>
      </c>
      <c r="B27" s="256"/>
      <c r="C27" s="256"/>
      <c r="D27" s="257"/>
      <c r="E27" s="279" t="s">
        <v>23</v>
      </c>
      <c r="F27" s="282" t="s">
        <v>24</v>
      </c>
      <c r="G27" s="247" t="s">
        <v>24</v>
      </c>
    </row>
    <row r="28" spans="1:7" ht="12.75" customHeight="1">
      <c r="A28" s="258"/>
      <c r="B28" s="259"/>
      <c r="C28" s="259"/>
      <c r="D28" s="260"/>
      <c r="E28" s="280"/>
      <c r="F28" s="283"/>
      <c r="G28" s="248"/>
    </row>
    <row r="29" spans="1:7" ht="13.5" customHeight="1" thickBot="1">
      <c r="A29" s="261"/>
      <c r="B29" s="262"/>
      <c r="C29" s="262"/>
      <c r="D29" s="263"/>
      <c r="E29" s="281"/>
      <c r="F29" s="284"/>
      <c r="G29" s="249"/>
    </row>
    <row r="30" spans="1:7" ht="16.5" thickBot="1">
      <c r="A30" s="250" t="s">
        <v>57</v>
      </c>
      <c r="B30" s="251"/>
      <c r="C30" s="251"/>
      <c r="D30" s="252"/>
      <c r="E30" s="197">
        <f>E31+E43</f>
        <v>0.6</v>
      </c>
      <c r="F30" s="149">
        <f>ROUNDUP(E30*E24,0)</f>
        <v>43200</v>
      </c>
      <c r="G30" s="150">
        <f>F30</f>
        <v>43200</v>
      </c>
    </row>
    <row r="31" spans="1:7" ht="16.5" thickBot="1">
      <c r="A31" s="151" t="s">
        <v>58</v>
      </c>
      <c r="B31" s="152"/>
      <c r="C31" s="152"/>
      <c r="D31" s="152"/>
      <c r="E31" s="153">
        <f>E32+E33</f>
        <v>0.472</v>
      </c>
      <c r="F31" s="154">
        <f>F32+F33</f>
        <v>30384</v>
      </c>
      <c r="G31" s="150">
        <f>F31</f>
        <v>30384</v>
      </c>
    </row>
    <row r="32" spans="1:7" ht="16.5" thickBot="1">
      <c r="A32" s="156" t="s">
        <v>59</v>
      </c>
      <c r="B32" s="156"/>
      <c r="C32" s="123"/>
      <c r="D32" s="123"/>
      <c r="E32" s="198">
        <v>0.412</v>
      </c>
      <c r="F32" s="157">
        <f>E32*E24</f>
        <v>29664</v>
      </c>
      <c r="G32" s="150">
        <f>F32</f>
        <v>29664</v>
      </c>
    </row>
    <row r="33" spans="1:7" ht="16.5" thickBot="1">
      <c r="A33" s="100" t="s">
        <v>60</v>
      </c>
      <c r="B33" s="101"/>
      <c r="C33" s="101"/>
      <c r="D33" s="144"/>
      <c r="E33" s="187">
        <f>E34+E36+E37+E38+E39+E42+E35+E41+E40</f>
        <v>0.06</v>
      </c>
      <c r="F33" s="210">
        <f>F34+F36+F37+F38+F39+F42+F35+F41</f>
        <v>720</v>
      </c>
      <c r="G33" s="150">
        <f>F33</f>
        <v>720</v>
      </c>
    </row>
    <row r="34" spans="1:7" ht="16.5" hidden="1" thickBot="1">
      <c r="A34" s="137" t="s">
        <v>78</v>
      </c>
      <c r="B34" s="133"/>
      <c r="C34" s="133"/>
      <c r="D34" s="134"/>
      <c r="E34" s="206">
        <v>0</v>
      </c>
      <c r="F34" s="159">
        <f aca="true" t="shared" si="0" ref="F34:F41">E34*$E$24</f>
        <v>0</v>
      </c>
      <c r="G34" s="209">
        <f>F34</f>
        <v>0</v>
      </c>
    </row>
    <row r="35" spans="1:7" ht="16.5" hidden="1" thickBot="1">
      <c r="A35" s="160" t="s">
        <v>61</v>
      </c>
      <c r="B35" s="161"/>
      <c r="C35" s="161"/>
      <c r="D35" s="162"/>
      <c r="E35" s="206">
        <v>0</v>
      </c>
      <c r="F35" s="165">
        <f t="shared" si="0"/>
        <v>0</v>
      </c>
      <c r="G35" s="209">
        <f aca="true" t="shared" si="1" ref="G35:G51">F35</f>
        <v>0</v>
      </c>
    </row>
    <row r="36" spans="1:7" ht="16.5" hidden="1" thickBot="1">
      <c r="A36" s="137" t="s">
        <v>62</v>
      </c>
      <c r="B36" s="138"/>
      <c r="C36" s="138"/>
      <c r="D36" s="139"/>
      <c r="E36" s="207">
        <v>0</v>
      </c>
      <c r="F36" s="165">
        <f t="shared" si="0"/>
        <v>0</v>
      </c>
      <c r="G36" s="209">
        <f t="shared" si="1"/>
        <v>0</v>
      </c>
    </row>
    <row r="37" spans="1:7" ht="16.5" hidden="1" thickBot="1">
      <c r="A37" s="160" t="s">
        <v>63</v>
      </c>
      <c r="B37" s="161"/>
      <c r="C37" s="161"/>
      <c r="D37" s="162"/>
      <c r="E37" s="207">
        <v>0</v>
      </c>
      <c r="F37" s="165">
        <f t="shared" si="0"/>
        <v>0</v>
      </c>
      <c r="G37" s="209">
        <f t="shared" si="1"/>
        <v>0</v>
      </c>
    </row>
    <row r="38" spans="1:7" ht="16.5" hidden="1" thickBot="1">
      <c r="A38" s="137" t="s">
        <v>64</v>
      </c>
      <c r="B38" s="138"/>
      <c r="C38" s="138"/>
      <c r="D38" s="139"/>
      <c r="E38" s="207">
        <v>0</v>
      </c>
      <c r="F38" s="165">
        <f t="shared" si="0"/>
        <v>0</v>
      </c>
      <c r="G38" s="209">
        <f t="shared" si="1"/>
        <v>0</v>
      </c>
    </row>
    <row r="39" spans="1:7" ht="16.5" thickBot="1">
      <c r="A39" s="137" t="s">
        <v>77</v>
      </c>
      <c r="B39" s="138"/>
      <c r="C39" s="138"/>
      <c r="D39" s="139"/>
      <c r="E39" s="207">
        <v>0.005</v>
      </c>
      <c r="F39" s="165">
        <f t="shared" si="0"/>
        <v>360</v>
      </c>
      <c r="G39" s="209">
        <f t="shared" si="1"/>
        <v>360</v>
      </c>
    </row>
    <row r="40" spans="1:7" ht="16.5" thickBot="1">
      <c r="A40" s="104" t="s">
        <v>76</v>
      </c>
      <c r="B40" s="201"/>
      <c r="C40" s="201"/>
      <c r="D40" s="201"/>
      <c r="E40" s="207">
        <v>0.05</v>
      </c>
      <c r="F40" s="165">
        <f t="shared" si="0"/>
        <v>3600</v>
      </c>
      <c r="G40" s="209">
        <f t="shared" si="1"/>
        <v>3600</v>
      </c>
    </row>
    <row r="41" spans="1:7" ht="16.5" hidden="1" thickBot="1">
      <c r="A41" s="137"/>
      <c r="B41" s="138"/>
      <c r="C41" s="138"/>
      <c r="D41" s="139"/>
      <c r="E41" s="207"/>
      <c r="F41" s="165">
        <f t="shared" si="0"/>
        <v>0</v>
      </c>
      <c r="G41" s="209">
        <f t="shared" si="1"/>
        <v>0</v>
      </c>
    </row>
    <row r="42" spans="1:7" ht="16.5" thickBot="1">
      <c r="A42" s="104" t="s">
        <v>65</v>
      </c>
      <c r="B42" s="121"/>
      <c r="C42" s="121"/>
      <c r="D42" s="121"/>
      <c r="E42" s="208">
        <v>0.005</v>
      </c>
      <c r="F42" s="211">
        <f>E42*$E$24</f>
        <v>360</v>
      </c>
      <c r="G42" s="209">
        <f t="shared" si="1"/>
        <v>360</v>
      </c>
    </row>
    <row r="43" spans="1:8" ht="16.5" thickBot="1">
      <c r="A43" s="151" t="s">
        <v>66</v>
      </c>
      <c r="B43" s="169"/>
      <c r="C43" s="169"/>
      <c r="D43" s="170"/>
      <c r="E43" s="199">
        <f>E44+E45</f>
        <v>0.128</v>
      </c>
      <c r="F43" s="176">
        <f>E43*E24</f>
        <v>9216</v>
      </c>
      <c r="G43" s="155">
        <f t="shared" si="1"/>
        <v>9216</v>
      </c>
      <c r="H43" s="190">
        <f>E32+E33+E43</f>
        <v>0.6</v>
      </c>
    </row>
    <row r="44" spans="1:7" ht="15.75">
      <c r="A44" s="58" t="s">
        <v>59</v>
      </c>
      <c r="B44" s="133"/>
      <c r="C44" s="133"/>
      <c r="D44" s="134"/>
      <c r="E44" s="200">
        <v>0.1117</v>
      </c>
      <c r="F44" s="158">
        <f>E44*E24</f>
        <v>8042</v>
      </c>
      <c r="G44" s="159">
        <f t="shared" si="1"/>
        <v>8042</v>
      </c>
    </row>
    <row r="45" spans="1:7" ht="16.5" thickBot="1">
      <c r="A45" s="171" t="s">
        <v>60</v>
      </c>
      <c r="B45" s="127"/>
      <c r="C45" s="127"/>
      <c r="D45" s="172"/>
      <c r="E45" s="173">
        <v>0.0163</v>
      </c>
      <c r="F45" s="174">
        <f>E45*E24</f>
        <v>1174</v>
      </c>
      <c r="G45" s="168">
        <f t="shared" si="1"/>
        <v>1174</v>
      </c>
    </row>
    <row r="46" spans="1:7" ht="16.5" thickBot="1">
      <c r="A46" s="151" t="s">
        <v>67</v>
      </c>
      <c r="B46" s="169"/>
      <c r="C46" s="169"/>
      <c r="D46" s="170"/>
      <c r="E46" s="175">
        <f>'кл(ШКПЕРВ)'!F22</f>
        <v>0.0017</v>
      </c>
      <c r="F46" s="176">
        <f>E46*E24</f>
        <v>122</v>
      </c>
      <c r="G46" s="155">
        <f t="shared" si="1"/>
        <v>122</v>
      </c>
    </row>
    <row r="47" spans="1:7" ht="16.5" thickBot="1">
      <c r="A47" s="151" t="s">
        <v>68</v>
      </c>
      <c r="B47" s="151"/>
      <c r="C47" s="152"/>
      <c r="D47" s="177"/>
      <c r="E47" s="178">
        <f>E48+E49+E50</f>
        <v>0.058</v>
      </c>
      <c r="F47" s="154">
        <f>E47*E24</f>
        <v>4176</v>
      </c>
      <c r="G47" s="155">
        <f t="shared" si="1"/>
        <v>4176</v>
      </c>
    </row>
    <row r="48" spans="1:7" ht="16.5" thickBot="1">
      <c r="A48" s="58" t="s">
        <v>69</v>
      </c>
      <c r="B48" s="133"/>
      <c r="C48" s="133"/>
      <c r="D48" s="134"/>
      <c r="E48" s="179">
        <f>'кл(ШКПЕРВ)'!F24</f>
        <v>0.0469</v>
      </c>
      <c r="F48" s="180">
        <f>E48*E24</f>
        <v>3377</v>
      </c>
      <c r="G48" s="181">
        <f t="shared" si="1"/>
        <v>3377</v>
      </c>
    </row>
    <row r="49" spans="1:7" ht="16.5" thickBot="1">
      <c r="A49" s="137" t="s">
        <v>70</v>
      </c>
      <c r="B49" s="182"/>
      <c r="C49" s="182"/>
      <c r="D49" s="183"/>
      <c r="E49" s="179">
        <f>'кл(ШКПЕРВ)'!F25</f>
        <v>0.0071</v>
      </c>
      <c r="F49" s="164">
        <f>E49*E24</f>
        <v>511</v>
      </c>
      <c r="G49" s="165">
        <f t="shared" si="1"/>
        <v>511</v>
      </c>
    </row>
    <row r="50" spans="1:7" ht="16.5" thickBot="1">
      <c r="A50" s="104" t="s">
        <v>71</v>
      </c>
      <c r="B50" s="124"/>
      <c r="C50" s="124"/>
      <c r="D50" s="124"/>
      <c r="E50" s="179">
        <f>'кл(ШКПЕРВ)'!F26</f>
        <v>0.004</v>
      </c>
      <c r="F50" s="184">
        <f>E50*E24</f>
        <v>288</v>
      </c>
      <c r="G50" s="165">
        <f t="shared" si="1"/>
        <v>288</v>
      </c>
    </row>
    <row r="51" spans="1:7" ht="18.75" customHeight="1" thickBot="1">
      <c r="A51" s="151"/>
      <c r="B51" s="185"/>
      <c r="C51" s="185"/>
      <c r="D51" s="185"/>
      <c r="E51" s="153"/>
      <c r="F51" s="154">
        <f>E51*E24</f>
        <v>0</v>
      </c>
      <c r="G51" s="155">
        <f t="shared" si="1"/>
        <v>0</v>
      </c>
    </row>
    <row r="52" spans="1:7" ht="16.5" thickBot="1">
      <c r="A52" s="270" t="s">
        <v>72</v>
      </c>
      <c r="B52" s="271"/>
      <c r="C52" s="271"/>
      <c r="D52" s="272"/>
      <c r="E52" s="175">
        <f>100%-E30-E47-E46</f>
        <v>0.3403</v>
      </c>
      <c r="F52" s="176">
        <f>E52*E24</f>
        <v>24502</v>
      </c>
      <c r="G52" s="186">
        <f>F52</f>
        <v>24502</v>
      </c>
    </row>
    <row r="53" spans="1:7" ht="16.5" thickBot="1">
      <c r="A53" s="273" t="s">
        <v>44</v>
      </c>
      <c r="B53" s="274"/>
      <c r="C53" s="274"/>
      <c r="D53" s="275"/>
      <c r="E53" s="187">
        <f>E30+E46+E47+E51+E52</f>
        <v>1</v>
      </c>
      <c r="F53" s="149">
        <f>F30+F46+F47+F51+F52</f>
        <v>72000</v>
      </c>
      <c r="G53" s="150">
        <f>F53</f>
        <v>72000</v>
      </c>
    </row>
    <row r="54" spans="1:9" ht="12.75">
      <c r="A54" s="124"/>
      <c r="B54" s="124"/>
      <c r="C54" s="124"/>
      <c r="D54" s="124"/>
      <c r="E54" s="124"/>
      <c r="F54" s="124"/>
      <c r="G54" s="124"/>
      <c r="H54" s="124"/>
      <c r="I54" s="124"/>
    </row>
    <row r="55" spans="1:8" ht="15.75">
      <c r="A55" s="188" t="s">
        <v>7</v>
      </c>
      <c r="B55" s="189"/>
      <c r="C55" s="189"/>
      <c r="D55" s="188"/>
      <c r="E55" s="189"/>
      <c r="F55" s="188" t="s">
        <v>89</v>
      </c>
      <c r="G55" s="189"/>
      <c r="H55" s="189"/>
    </row>
  </sheetData>
  <sheetProtection/>
  <mergeCells count="13">
    <mergeCell ref="A11:G11"/>
    <mergeCell ref="A12:G12"/>
    <mergeCell ref="A14:D17"/>
    <mergeCell ref="E14:F14"/>
    <mergeCell ref="E15:F17"/>
    <mergeCell ref="A24:D24"/>
    <mergeCell ref="A53:D53"/>
    <mergeCell ref="A27:D29"/>
    <mergeCell ref="E27:E29"/>
    <mergeCell ref="F27:F29"/>
    <mergeCell ref="G27:G29"/>
    <mergeCell ref="A30:D30"/>
    <mergeCell ref="A52:D5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44"/>
  <sheetViews>
    <sheetView view="pageBreakPreview" zoomScale="110" zoomScaleSheetLayoutView="110" zoomScalePageLayoutView="0" workbookViewId="0" topLeftCell="A19">
      <selection activeCell="I44" sqref="I44"/>
    </sheetView>
  </sheetViews>
  <sheetFormatPr defaultColWidth="9.00390625" defaultRowHeight="12.75"/>
  <cols>
    <col min="4" max="4" width="23.75390625" style="0" customWidth="1"/>
    <col min="6" max="6" width="15.125" style="0" customWidth="1"/>
  </cols>
  <sheetData>
    <row r="1" spans="1:7" ht="15.75">
      <c r="A1" s="34"/>
      <c r="B1" s="34"/>
      <c r="C1" s="35"/>
      <c r="D1" s="34"/>
      <c r="E1" s="36" t="s">
        <v>80</v>
      </c>
      <c r="F1" s="36"/>
      <c r="G1" s="34"/>
    </row>
    <row r="2" spans="1:7" ht="15.75">
      <c r="A2" s="34"/>
      <c r="B2" s="34"/>
      <c r="C2" s="34"/>
      <c r="D2" s="34"/>
      <c r="E2" s="34" t="s">
        <v>17</v>
      </c>
      <c r="F2" s="36" t="s">
        <v>81</v>
      </c>
      <c r="G2" s="34"/>
    </row>
    <row r="3" spans="1:7" ht="15.75">
      <c r="A3" s="34"/>
      <c r="B3" s="34"/>
      <c r="C3" s="34"/>
      <c r="D3" s="34"/>
      <c r="E3" s="36" t="s">
        <v>98</v>
      </c>
      <c r="F3" s="36"/>
      <c r="G3" s="34"/>
    </row>
    <row r="4" spans="1:7" ht="15.75">
      <c r="A4" s="34"/>
      <c r="B4" s="34"/>
      <c r="C4" s="34"/>
      <c r="D4" s="34"/>
      <c r="E4" s="34"/>
      <c r="F4" s="34"/>
      <c r="G4" s="34"/>
    </row>
    <row r="5" spans="1:7" ht="15.75">
      <c r="A5" s="34"/>
      <c r="B5" s="34"/>
      <c r="C5" s="34"/>
      <c r="D5" s="34"/>
      <c r="E5" s="34"/>
      <c r="F5" s="34"/>
      <c r="G5" s="34"/>
    </row>
    <row r="6" spans="1:7" ht="15.75">
      <c r="A6" s="34"/>
      <c r="B6" s="34"/>
      <c r="C6" s="34"/>
      <c r="D6" s="37" t="s">
        <v>18</v>
      </c>
      <c r="E6" s="36"/>
      <c r="F6" s="36"/>
      <c r="G6" s="34"/>
    </row>
    <row r="7" spans="1:7" ht="15.75">
      <c r="A7" s="34"/>
      <c r="B7" s="34"/>
      <c r="C7" s="239" t="s">
        <v>19</v>
      </c>
      <c r="D7" s="239"/>
      <c r="E7" s="239"/>
      <c r="F7" s="239"/>
      <c r="G7" s="34"/>
    </row>
    <row r="8" spans="1:7" ht="15.75">
      <c r="A8" s="34"/>
      <c r="B8" s="34"/>
      <c r="C8" s="239" t="s">
        <v>20</v>
      </c>
      <c r="D8" s="239"/>
      <c r="E8" s="239"/>
      <c r="F8" s="239"/>
      <c r="G8" s="34"/>
    </row>
    <row r="9" spans="1:7" ht="15.75">
      <c r="A9" s="239" t="s">
        <v>88</v>
      </c>
      <c r="B9" s="240"/>
      <c r="C9" s="240"/>
      <c r="D9" s="240"/>
      <c r="E9" s="240"/>
      <c r="F9" s="240"/>
      <c r="G9" s="240"/>
    </row>
    <row r="10" spans="1:7" ht="15.75">
      <c r="A10" s="34"/>
      <c r="B10" s="34"/>
      <c r="C10" s="34"/>
      <c r="D10" s="37" t="s">
        <v>96</v>
      </c>
      <c r="E10" s="36"/>
      <c r="F10" s="36"/>
      <c r="G10" s="34"/>
    </row>
    <row r="11" spans="1:7" ht="15.75">
      <c r="A11" s="34"/>
      <c r="B11" s="34"/>
      <c r="C11" s="34"/>
      <c r="D11" s="34"/>
      <c r="E11" s="34"/>
      <c r="F11" s="34"/>
      <c r="G11" s="34"/>
    </row>
    <row r="12" spans="1:7" ht="16.5" thickBot="1">
      <c r="A12" s="34"/>
      <c r="B12" s="34"/>
      <c r="C12" s="34"/>
      <c r="D12" s="34"/>
      <c r="E12" s="34"/>
      <c r="F12" s="34"/>
      <c r="G12" s="34"/>
    </row>
    <row r="13" spans="1:7" ht="16.5" thickBot="1">
      <c r="A13" s="38"/>
      <c r="B13" s="39"/>
      <c r="C13" s="39"/>
      <c r="D13" s="40"/>
      <c r="E13" s="241" t="s">
        <v>95</v>
      </c>
      <c r="F13" s="242"/>
      <c r="G13" s="243" t="s">
        <v>21</v>
      </c>
    </row>
    <row r="14" spans="1:9" ht="48.75" customHeight="1" thickBot="1">
      <c r="A14" s="42"/>
      <c r="B14" s="36" t="s">
        <v>22</v>
      </c>
      <c r="C14" s="36"/>
      <c r="D14" s="43"/>
      <c r="E14" s="245" t="s">
        <v>104</v>
      </c>
      <c r="F14" s="246"/>
      <c r="G14" s="244"/>
      <c r="I14">
        <v>500</v>
      </c>
    </row>
    <row r="15" spans="1:7" ht="18" customHeight="1" thickBot="1">
      <c r="A15" s="44"/>
      <c r="B15" s="45"/>
      <c r="C15" s="45"/>
      <c r="D15" s="46"/>
      <c r="E15" s="47" t="s">
        <v>24</v>
      </c>
      <c r="F15" s="48" t="s">
        <v>23</v>
      </c>
      <c r="G15" s="41" t="s">
        <v>24</v>
      </c>
    </row>
    <row r="16" spans="1:7" ht="16.5" thickBot="1">
      <c r="A16" s="49" t="s">
        <v>25</v>
      </c>
      <c r="B16" s="50"/>
      <c r="C16" s="50"/>
      <c r="D16" s="50"/>
      <c r="E16" s="51">
        <f>E17+E20</f>
        <v>418.96</v>
      </c>
      <c r="F16" s="52">
        <f>F17+F20</f>
        <v>0.5237</v>
      </c>
      <c r="G16" s="51">
        <f>G17+G20</f>
        <v>418.95</v>
      </c>
    </row>
    <row r="17" spans="1:7" ht="16.5" thickBot="1">
      <c r="A17" s="53" t="s">
        <v>26</v>
      </c>
      <c r="B17" s="54"/>
      <c r="C17" s="54"/>
      <c r="D17" s="54"/>
      <c r="E17" s="55">
        <f>E18+E19</f>
        <v>418.96</v>
      </c>
      <c r="F17" s="56">
        <f>F18+F19</f>
        <v>0.5237</v>
      </c>
      <c r="G17" s="57">
        <f>G18+G19-0.01</f>
        <v>418.95</v>
      </c>
    </row>
    <row r="18" spans="1:7" ht="15.75">
      <c r="A18" s="58" t="s">
        <v>27</v>
      </c>
      <c r="B18" s="59"/>
      <c r="C18" s="60"/>
      <c r="D18" s="61"/>
      <c r="E18" s="62">
        <f>F18*G40</f>
        <v>329.6</v>
      </c>
      <c r="F18" s="63">
        <f>35.2%+6%</f>
        <v>0.412</v>
      </c>
      <c r="G18" s="64">
        <f>E18</f>
        <v>329.6</v>
      </c>
    </row>
    <row r="19" spans="1:7" ht="16.5" thickBot="1">
      <c r="A19" s="231" t="s">
        <v>28</v>
      </c>
      <c r="B19" s="232"/>
      <c r="C19" s="232"/>
      <c r="D19" s="232"/>
      <c r="E19" s="65">
        <f>F19*G40</f>
        <v>89.36</v>
      </c>
      <c r="F19" s="106">
        <f>F18*27.1%</f>
        <v>0.1117</v>
      </c>
      <c r="G19" s="66">
        <f>E19</f>
        <v>89.36</v>
      </c>
    </row>
    <row r="20" spans="1:7" ht="16.5" thickBot="1">
      <c r="A20" s="67"/>
      <c r="B20" s="68"/>
      <c r="C20" s="68"/>
      <c r="D20" s="68"/>
      <c r="E20" s="55"/>
      <c r="F20" s="69"/>
      <c r="G20" s="57">
        <f>E20</f>
        <v>0</v>
      </c>
    </row>
    <row r="21" spans="1:7" ht="16.5" thickBot="1">
      <c r="A21" s="70" t="s">
        <v>29</v>
      </c>
      <c r="B21" s="71"/>
      <c r="C21" s="71"/>
      <c r="D21" s="72"/>
      <c r="E21" s="73">
        <f>E22+E23+E27</f>
        <v>108.8</v>
      </c>
      <c r="F21" s="74">
        <f>F22+F23+F27</f>
        <v>0.136</v>
      </c>
      <c r="G21" s="75">
        <f>G22+G23+G27</f>
        <v>108.8</v>
      </c>
    </row>
    <row r="22" spans="1:9" ht="16.5" thickBot="1">
      <c r="A22" s="76" t="s">
        <v>30</v>
      </c>
      <c r="B22" s="77"/>
      <c r="C22" s="77"/>
      <c r="D22" s="78"/>
      <c r="E22" s="79">
        <f>F22*G40</f>
        <v>1.36</v>
      </c>
      <c r="F22" s="80">
        <f>РКУ!I23</f>
        <v>0.0017</v>
      </c>
      <c r="G22" s="81">
        <f>E22</f>
        <v>1.36</v>
      </c>
      <c r="I22" s="190">
        <f>F17+F27</f>
        <v>0.6</v>
      </c>
    </row>
    <row r="23" spans="1:7" ht="16.5" thickBot="1">
      <c r="A23" s="82" t="s">
        <v>31</v>
      </c>
      <c r="B23" s="82"/>
      <c r="C23" s="54"/>
      <c r="D23" s="83"/>
      <c r="E23" s="84">
        <f>E24+E25+E26</f>
        <v>46.4</v>
      </c>
      <c r="F23" s="69">
        <f>F24+F25+F26</f>
        <v>0.058</v>
      </c>
      <c r="G23" s="57">
        <f>G24+G25+G26</f>
        <v>46.4</v>
      </c>
    </row>
    <row r="24" spans="1:7" ht="15.75">
      <c r="A24" s="85" t="s">
        <v>32</v>
      </c>
      <c r="B24" s="86"/>
      <c r="C24" s="86"/>
      <c r="D24" s="87"/>
      <c r="E24" s="88">
        <f>F24*G40</f>
        <v>37.52</v>
      </c>
      <c r="F24" s="89">
        <f>РКУ!I20</f>
        <v>0.0469</v>
      </c>
      <c r="G24" s="88">
        <f>E24</f>
        <v>37.52</v>
      </c>
    </row>
    <row r="25" spans="1:7" ht="15.75">
      <c r="A25" s="90" t="s">
        <v>33</v>
      </c>
      <c r="B25" s="91"/>
      <c r="C25" s="91"/>
      <c r="D25" s="92"/>
      <c r="E25" s="93">
        <f>F25*G40</f>
        <v>5.68</v>
      </c>
      <c r="F25" s="89">
        <f>РКУ!I21</f>
        <v>0.0071</v>
      </c>
      <c r="G25" s="93">
        <f>E25</f>
        <v>5.68</v>
      </c>
    </row>
    <row r="26" spans="1:7" ht="16.5" thickBot="1">
      <c r="A26" s="94" t="s">
        <v>34</v>
      </c>
      <c r="B26" s="95"/>
      <c r="C26" s="95"/>
      <c r="D26" s="95"/>
      <c r="E26" s="96">
        <f>F26*G40</f>
        <v>3.2</v>
      </c>
      <c r="F26" s="89">
        <f>РКУ!I22</f>
        <v>0.004</v>
      </c>
      <c r="G26" s="97">
        <f>E26</f>
        <v>3.2</v>
      </c>
    </row>
    <row r="27" spans="1:7" ht="16.5" thickBot="1">
      <c r="A27" s="53" t="s">
        <v>35</v>
      </c>
      <c r="B27" s="53"/>
      <c r="C27" s="98"/>
      <c r="D27" s="99"/>
      <c r="E27" s="55">
        <f>E28+E37</f>
        <v>61.04</v>
      </c>
      <c r="F27" s="56">
        <f>F28+F37</f>
        <v>0.0763</v>
      </c>
      <c r="G27" s="55">
        <f>G28+G37</f>
        <v>61.04</v>
      </c>
    </row>
    <row r="28" spans="1:7" ht="16.5" thickBot="1">
      <c r="A28" s="100" t="s">
        <v>36</v>
      </c>
      <c r="B28" s="101"/>
      <c r="C28" s="101"/>
      <c r="D28" s="101"/>
      <c r="E28" s="102">
        <f>SUM(E29:E36)</f>
        <v>48</v>
      </c>
      <c r="F28" s="103">
        <f>SUM(F29:F36)</f>
        <v>0.06</v>
      </c>
      <c r="G28" s="102">
        <f>SUM(G29:G36)</f>
        <v>48</v>
      </c>
    </row>
    <row r="29" spans="1:7" ht="15.75" hidden="1">
      <c r="A29" s="104" t="s">
        <v>74</v>
      </c>
      <c r="B29" s="34"/>
      <c r="C29" s="34"/>
      <c r="D29" s="34"/>
      <c r="E29" s="65">
        <f>F29*G40</f>
        <v>0</v>
      </c>
      <c r="F29" s="106">
        <v>0</v>
      </c>
      <c r="G29" s="105">
        <f aca="true" t="shared" si="0" ref="G29:G35">E29</f>
        <v>0</v>
      </c>
    </row>
    <row r="30" spans="1:7" ht="15.75" hidden="1">
      <c r="A30" s="104" t="s">
        <v>37</v>
      </c>
      <c r="B30" s="34"/>
      <c r="C30" s="34"/>
      <c r="D30" s="34"/>
      <c r="E30" s="65">
        <f>F30*G40</f>
        <v>0</v>
      </c>
      <c r="F30" s="106">
        <v>0</v>
      </c>
      <c r="G30" s="107">
        <f t="shared" si="0"/>
        <v>0</v>
      </c>
    </row>
    <row r="31" spans="1:7" ht="15.75" hidden="1">
      <c r="A31" s="104" t="s">
        <v>38</v>
      </c>
      <c r="B31" s="34"/>
      <c r="C31" s="34"/>
      <c r="D31" s="34"/>
      <c r="E31" s="65">
        <f>F31*G40</f>
        <v>0</v>
      </c>
      <c r="F31" s="106">
        <v>0</v>
      </c>
      <c r="G31" s="107">
        <f t="shared" si="0"/>
        <v>0</v>
      </c>
    </row>
    <row r="32" spans="1:7" ht="15.75" hidden="1">
      <c r="A32" s="104" t="s">
        <v>39</v>
      </c>
      <c r="B32" s="34"/>
      <c r="C32" s="34"/>
      <c r="D32" s="34"/>
      <c r="E32" s="105">
        <f>F32*G40</f>
        <v>0</v>
      </c>
      <c r="F32" s="106">
        <v>0</v>
      </c>
      <c r="G32" s="107">
        <f t="shared" si="0"/>
        <v>0</v>
      </c>
    </row>
    <row r="33" spans="1:7" ht="15.75" hidden="1">
      <c r="A33" s="104" t="s">
        <v>40</v>
      </c>
      <c r="B33" s="36"/>
      <c r="C33" s="36"/>
      <c r="D33" s="36"/>
      <c r="E33" s="105">
        <f>F33*G40</f>
        <v>0</v>
      </c>
      <c r="F33" s="108">
        <v>0</v>
      </c>
      <c r="G33" s="107">
        <f t="shared" si="0"/>
        <v>0</v>
      </c>
    </row>
    <row r="34" spans="1:7" ht="15.75">
      <c r="A34" s="104" t="s">
        <v>75</v>
      </c>
      <c r="B34" s="36"/>
      <c r="C34" s="36"/>
      <c r="D34" s="36"/>
      <c r="E34" s="105">
        <f>F34*G40</f>
        <v>4</v>
      </c>
      <c r="F34" s="108">
        <v>0.005</v>
      </c>
      <c r="G34" s="107">
        <f t="shared" si="0"/>
        <v>4</v>
      </c>
    </row>
    <row r="35" spans="1:7" ht="15.75">
      <c r="A35" s="104" t="s">
        <v>76</v>
      </c>
      <c r="B35" s="36"/>
      <c r="C35" s="36"/>
      <c r="D35" s="36"/>
      <c r="E35" s="105">
        <f>F35*G40</f>
        <v>40</v>
      </c>
      <c r="F35" s="108">
        <v>0.05</v>
      </c>
      <c r="G35" s="107">
        <f t="shared" si="0"/>
        <v>40</v>
      </c>
    </row>
    <row r="36" spans="1:7" ht="16.5" thickBot="1">
      <c r="A36" s="104" t="s">
        <v>41</v>
      </c>
      <c r="B36" s="36"/>
      <c r="C36" s="36"/>
      <c r="D36" s="36"/>
      <c r="E36" s="109">
        <f>F36*G40</f>
        <v>4</v>
      </c>
      <c r="F36" s="110">
        <v>0.005</v>
      </c>
      <c r="G36" s="111">
        <f>E36</f>
        <v>4</v>
      </c>
    </row>
    <row r="37" spans="1:7" ht="16.5" thickBot="1">
      <c r="A37" s="112" t="s">
        <v>42</v>
      </c>
      <c r="B37" s="53"/>
      <c r="C37" s="98"/>
      <c r="D37" s="99"/>
      <c r="E37" s="113">
        <f>F37*G40</f>
        <v>13.04</v>
      </c>
      <c r="F37" s="80">
        <f>SUM(F29:F36)*27.1%</f>
        <v>0.0163</v>
      </c>
      <c r="G37" s="55">
        <f>E37</f>
        <v>13.04</v>
      </c>
    </row>
    <row r="38" spans="1:7" ht="31.5" customHeight="1" thickBot="1">
      <c r="A38" s="233" t="s">
        <v>43</v>
      </c>
      <c r="B38" s="234"/>
      <c r="C38" s="234"/>
      <c r="D38" s="235"/>
      <c r="E38" s="73">
        <f>G40-E16-E21</f>
        <v>272.24</v>
      </c>
      <c r="F38" s="212">
        <f>F40-F16-F21</f>
        <v>0.3403</v>
      </c>
      <c r="G38" s="114">
        <f>E38</f>
        <v>272.24</v>
      </c>
    </row>
    <row r="39" spans="1:7" ht="16.5" thickBot="1">
      <c r="A39" s="104"/>
      <c r="B39" s="34"/>
      <c r="C39" s="34"/>
      <c r="D39" s="43"/>
      <c r="E39" s="115"/>
      <c r="F39" s="116"/>
      <c r="G39" s="117"/>
    </row>
    <row r="40" spans="1:7" ht="16.5" thickBot="1">
      <c r="A40" s="236" t="s">
        <v>44</v>
      </c>
      <c r="B40" s="237"/>
      <c r="C40" s="237"/>
      <c r="D40" s="238"/>
      <c r="E40" s="55">
        <f>E16+E21+E38</f>
        <v>800</v>
      </c>
      <c r="F40" s="118">
        <v>1</v>
      </c>
      <c r="G40" s="55">
        <v>800</v>
      </c>
    </row>
    <row r="41" spans="1:7" ht="15.75">
      <c r="A41" s="34"/>
      <c r="B41" s="34"/>
      <c r="C41" s="34"/>
      <c r="D41" s="34"/>
      <c r="E41" s="119"/>
      <c r="F41" s="34"/>
      <c r="G41" s="119"/>
    </row>
    <row r="42" spans="1:7" ht="15.75">
      <c r="A42" s="34"/>
      <c r="B42" s="34"/>
      <c r="C42" s="34"/>
      <c r="D42" s="34"/>
      <c r="E42" s="34"/>
      <c r="F42" s="34"/>
      <c r="G42" s="34"/>
    </row>
    <row r="43" spans="1:7" ht="15.75">
      <c r="A43" s="34"/>
      <c r="B43" s="34"/>
      <c r="C43" s="34"/>
      <c r="D43" s="34"/>
      <c r="E43" s="34"/>
      <c r="F43" s="34"/>
      <c r="G43" s="34"/>
    </row>
    <row r="44" spans="1:7" ht="18.75">
      <c r="A44" s="36" t="s">
        <v>7</v>
      </c>
      <c r="B44" s="36"/>
      <c r="C44" s="34"/>
      <c r="D44" s="36"/>
      <c r="E44" s="36"/>
      <c r="F44" s="120" t="s">
        <v>89</v>
      </c>
      <c r="G44" s="34"/>
    </row>
  </sheetData>
  <sheetProtection/>
  <mergeCells count="9">
    <mergeCell ref="A19:D19"/>
    <mergeCell ref="A38:D38"/>
    <mergeCell ref="A40:D40"/>
    <mergeCell ref="C7:F7"/>
    <mergeCell ref="C8:F8"/>
    <mergeCell ref="A9:G9"/>
    <mergeCell ref="E13:F13"/>
    <mergeCell ref="G13:G14"/>
    <mergeCell ref="E14:F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view="pageBreakPreview" zoomScaleSheetLayoutView="100" zoomScalePageLayoutView="0" workbookViewId="0" topLeftCell="A22">
      <selection activeCell="K11" sqref="K11"/>
    </sheetView>
  </sheetViews>
  <sheetFormatPr defaultColWidth="9.00390625" defaultRowHeight="12.75"/>
  <cols>
    <col min="4" max="4" width="30.25390625" style="0" customWidth="1"/>
    <col min="5" max="5" width="14.625" style="0" customWidth="1"/>
    <col min="6" max="6" width="15.00390625" style="0" customWidth="1"/>
    <col min="7" max="7" width="12.25390625" style="0" customWidth="1"/>
    <col min="9" max="9" width="17.875" style="0" customWidth="1"/>
  </cols>
  <sheetData>
    <row r="2" spans="1:9" ht="15.75">
      <c r="A2" s="121"/>
      <c r="B2" s="121"/>
      <c r="C2" s="122"/>
      <c r="D2" s="121"/>
      <c r="E2" s="123" t="s">
        <v>45</v>
      </c>
      <c r="F2" s="123"/>
      <c r="G2" s="123"/>
      <c r="H2" s="123"/>
      <c r="I2" s="123"/>
    </row>
    <row r="3" spans="1:9" ht="15.75">
      <c r="A3" s="121"/>
      <c r="B3" s="121"/>
      <c r="C3" s="122"/>
      <c r="D3" s="121"/>
      <c r="E3" s="123" t="s">
        <v>82</v>
      </c>
      <c r="F3" s="123"/>
      <c r="G3" s="123"/>
      <c r="H3" s="123"/>
      <c r="I3" s="123"/>
    </row>
    <row r="4" spans="1:9" ht="15.75">
      <c r="A4" s="121"/>
      <c r="B4" s="121"/>
      <c r="C4" s="122"/>
      <c r="D4" s="121"/>
      <c r="E4" s="121"/>
      <c r="F4" s="121"/>
      <c r="G4" s="121"/>
      <c r="H4" s="121"/>
      <c r="I4" s="121"/>
    </row>
    <row r="5" spans="1:8" ht="15.75">
      <c r="A5" s="121"/>
      <c r="B5" s="121"/>
      <c r="C5" s="121"/>
      <c r="D5" s="121"/>
      <c r="E5" s="121" t="s">
        <v>46</v>
      </c>
      <c r="F5" s="123" t="s">
        <v>83</v>
      </c>
      <c r="H5" s="123"/>
    </row>
    <row r="6" spans="1:8" ht="15.75">
      <c r="A6" s="121"/>
      <c r="B6" s="121"/>
      <c r="C6" s="121"/>
      <c r="D6" s="121"/>
      <c r="E6" s="121"/>
      <c r="F6" s="121"/>
      <c r="H6" s="121"/>
    </row>
    <row r="7" spans="1:8" ht="15.75">
      <c r="A7" s="121"/>
      <c r="B7" s="121"/>
      <c r="C7" s="121"/>
      <c r="D7" s="121"/>
      <c r="E7" s="123" t="s">
        <v>47</v>
      </c>
      <c r="F7" s="123" t="s">
        <v>94</v>
      </c>
      <c r="H7" s="123"/>
    </row>
    <row r="8" spans="1:9" ht="15.75">
      <c r="A8" s="121"/>
      <c r="B8" s="121"/>
      <c r="C8" s="121"/>
      <c r="D8" s="121"/>
      <c r="E8" s="121"/>
      <c r="F8" s="121"/>
      <c r="G8" s="121"/>
      <c r="H8" s="121"/>
      <c r="I8" s="121"/>
    </row>
    <row r="9" spans="1:9" ht="15.75">
      <c r="A9" s="121"/>
      <c r="B9" s="121"/>
      <c r="C9" s="121"/>
      <c r="D9" s="121"/>
      <c r="E9" s="121"/>
      <c r="F9" s="121"/>
      <c r="G9" s="124"/>
      <c r="H9" s="124"/>
      <c r="I9" s="124"/>
    </row>
    <row r="10" spans="1:9" ht="15.75">
      <c r="A10" s="126" t="s">
        <v>48</v>
      </c>
      <c r="B10" s="126"/>
      <c r="C10" s="126"/>
      <c r="D10" s="126"/>
      <c r="E10" s="126"/>
      <c r="F10" s="126"/>
      <c r="G10" s="126"/>
      <c r="H10" s="126"/>
      <c r="I10" s="126"/>
    </row>
    <row r="11" spans="1:9" ht="40.5" customHeight="1">
      <c r="A11" s="254" t="s">
        <v>84</v>
      </c>
      <c r="B11" s="254"/>
      <c r="C11" s="254"/>
      <c r="D11" s="254"/>
      <c r="E11" s="254"/>
      <c r="F11" s="254"/>
      <c r="G11" s="254"/>
      <c r="H11" s="126"/>
      <c r="I11" s="126"/>
    </row>
    <row r="12" spans="1:9" ht="15.75">
      <c r="A12" s="239" t="s">
        <v>96</v>
      </c>
      <c r="B12" s="239"/>
      <c r="C12" s="239"/>
      <c r="D12" s="239"/>
      <c r="E12" s="239"/>
      <c r="F12" s="239"/>
      <c r="G12" s="239"/>
      <c r="H12" s="126"/>
      <c r="I12" s="126"/>
    </row>
    <row r="13" spans="1:12" ht="16.5" thickBot="1">
      <c r="A13" s="127"/>
      <c r="B13" s="121"/>
      <c r="C13" s="121"/>
      <c r="D13" s="121"/>
      <c r="E13" s="121"/>
      <c r="F13" s="121"/>
      <c r="G13" s="121"/>
      <c r="H13" s="121"/>
      <c r="I13" s="121"/>
      <c r="J13" s="123"/>
      <c r="K13" s="123"/>
      <c r="L13" s="123"/>
    </row>
    <row r="14" spans="1:12" ht="16.5" thickBot="1">
      <c r="A14" s="255" t="s">
        <v>22</v>
      </c>
      <c r="B14" s="256"/>
      <c r="C14" s="256"/>
      <c r="D14" s="257"/>
      <c r="E14" s="241" t="s">
        <v>95</v>
      </c>
      <c r="F14" s="242"/>
      <c r="G14" s="128" t="s">
        <v>49</v>
      </c>
      <c r="H14" s="125"/>
      <c r="I14" s="126"/>
      <c r="J14" s="123"/>
      <c r="K14" s="123"/>
      <c r="L14" s="123"/>
    </row>
    <row r="15" spans="1:12" ht="15.75">
      <c r="A15" s="258"/>
      <c r="B15" s="259"/>
      <c r="C15" s="259"/>
      <c r="D15" s="260"/>
      <c r="E15" s="264" t="s">
        <v>104</v>
      </c>
      <c r="F15" s="265"/>
      <c r="G15" s="129" t="s">
        <v>50</v>
      </c>
      <c r="H15" s="125"/>
      <c r="I15" s="125"/>
      <c r="J15" s="121"/>
      <c r="K15" s="121"/>
      <c r="L15" s="121"/>
    </row>
    <row r="16" spans="1:11" ht="16.5" thickBot="1">
      <c r="A16" s="258"/>
      <c r="B16" s="259"/>
      <c r="C16" s="259"/>
      <c r="D16" s="260"/>
      <c r="E16" s="266"/>
      <c r="F16" s="267"/>
      <c r="G16" s="130"/>
      <c r="H16" s="131"/>
      <c r="I16" s="121"/>
      <c r="K16" s="123"/>
    </row>
    <row r="17" spans="1:11" ht="16.5" thickBot="1">
      <c r="A17" s="261"/>
      <c r="B17" s="262"/>
      <c r="C17" s="262"/>
      <c r="D17" s="263"/>
      <c r="E17" s="268"/>
      <c r="F17" s="269"/>
      <c r="G17" s="132" t="s">
        <v>24</v>
      </c>
      <c r="H17" s="125"/>
      <c r="I17" s="125"/>
      <c r="K17" s="121"/>
    </row>
    <row r="18" spans="1:11" ht="15.75">
      <c r="A18" s="58" t="s">
        <v>51</v>
      </c>
      <c r="B18" s="58"/>
      <c r="C18" s="133"/>
      <c r="D18" s="134"/>
      <c r="E18" s="135">
        <v>100</v>
      </c>
      <c r="F18" s="136"/>
      <c r="G18" s="136"/>
      <c r="H18" s="131"/>
      <c r="I18" s="131"/>
      <c r="K18" s="123"/>
    </row>
    <row r="19" spans="1:12" ht="15.75">
      <c r="A19" s="137" t="s">
        <v>52</v>
      </c>
      <c r="B19" s="137"/>
      <c r="C19" s="138"/>
      <c r="D19" s="139"/>
      <c r="E19" s="140">
        <v>8</v>
      </c>
      <c r="F19" s="141"/>
      <c r="G19" s="141"/>
      <c r="H19" s="131"/>
      <c r="I19" s="131"/>
      <c r="J19" s="121"/>
      <c r="K19" s="121"/>
      <c r="L19" s="121"/>
    </row>
    <row r="20" spans="1:9" ht="16.5" thickBot="1">
      <c r="A20" s="104" t="s">
        <v>53</v>
      </c>
      <c r="B20" s="104"/>
      <c r="C20" s="121"/>
      <c r="D20" s="142"/>
      <c r="E20" s="131">
        <v>15</v>
      </c>
      <c r="F20" s="143"/>
      <c r="G20" s="143"/>
      <c r="H20" s="131"/>
      <c r="I20" s="131"/>
    </row>
    <row r="21" spans="1:9" ht="16.5" thickBot="1">
      <c r="A21" s="100" t="s">
        <v>54</v>
      </c>
      <c r="B21" s="100"/>
      <c r="C21" s="101"/>
      <c r="D21" s="144"/>
      <c r="E21" s="145">
        <f>E18*E19*E20</f>
        <v>12000</v>
      </c>
      <c r="F21" s="102">
        <v>100</v>
      </c>
      <c r="G21" s="102">
        <f>E21</f>
        <v>12000</v>
      </c>
      <c r="H21" s="146"/>
      <c r="I21" s="146"/>
    </row>
    <row r="22" spans="1:9" ht="15.75">
      <c r="A22" s="104"/>
      <c r="B22" s="121"/>
      <c r="C22" s="121"/>
      <c r="D22" s="142"/>
      <c r="E22" s="125" t="s">
        <v>55</v>
      </c>
      <c r="F22" s="129" t="s">
        <v>56</v>
      </c>
      <c r="G22" s="111"/>
      <c r="H22" s="147"/>
      <c r="I22" s="126"/>
    </row>
    <row r="23" spans="1:9" ht="16.5" thickBot="1">
      <c r="A23" s="104" t="s">
        <v>86</v>
      </c>
      <c r="B23" s="121"/>
      <c r="C23" s="121"/>
      <c r="D23" s="142"/>
      <c r="E23" s="148">
        <f>E21*F23</f>
        <v>9000</v>
      </c>
      <c r="F23" s="191">
        <v>0.75</v>
      </c>
      <c r="G23" s="192">
        <f>F23*G21</f>
        <v>9000</v>
      </c>
      <c r="H23" s="146"/>
      <c r="I23" s="126"/>
    </row>
    <row r="24" spans="1:9" ht="16.5" thickBot="1">
      <c r="A24" s="276" t="s">
        <v>87</v>
      </c>
      <c r="B24" s="277"/>
      <c r="C24" s="277"/>
      <c r="D24" s="278"/>
      <c r="E24" s="102">
        <f>E21*8*F23</f>
        <v>72000</v>
      </c>
      <c r="F24" s="196"/>
      <c r="G24" s="193">
        <f>E24</f>
        <v>72000</v>
      </c>
      <c r="H24" s="146"/>
      <c r="I24" s="126"/>
    </row>
    <row r="25" spans="1:9" ht="15.75">
      <c r="A25" s="121"/>
      <c r="B25" s="121"/>
      <c r="C25" s="121"/>
      <c r="D25" s="121"/>
      <c r="E25" s="146"/>
      <c r="F25" s="195"/>
      <c r="G25" s="146"/>
      <c r="H25" s="146"/>
      <c r="I25" s="126"/>
    </row>
    <row r="26" spans="1:9" ht="16.5" thickBot="1">
      <c r="A26" s="171"/>
      <c r="B26" s="127"/>
      <c r="C26" s="127"/>
      <c r="D26" s="127"/>
      <c r="E26" s="194"/>
      <c r="F26" s="127"/>
      <c r="G26" s="127"/>
      <c r="H26" s="121"/>
      <c r="I26" s="121"/>
    </row>
    <row r="27" spans="1:7" ht="12.75" customHeight="1">
      <c r="A27" s="255" t="s">
        <v>22</v>
      </c>
      <c r="B27" s="256"/>
      <c r="C27" s="256"/>
      <c r="D27" s="257"/>
      <c r="E27" s="279" t="s">
        <v>23</v>
      </c>
      <c r="F27" s="282" t="s">
        <v>24</v>
      </c>
      <c r="G27" s="247" t="s">
        <v>24</v>
      </c>
    </row>
    <row r="28" spans="1:7" ht="12.75" customHeight="1">
      <c r="A28" s="258"/>
      <c r="B28" s="259"/>
      <c r="C28" s="259"/>
      <c r="D28" s="260"/>
      <c r="E28" s="280"/>
      <c r="F28" s="283"/>
      <c r="G28" s="248"/>
    </row>
    <row r="29" spans="1:7" ht="13.5" customHeight="1" thickBot="1">
      <c r="A29" s="261"/>
      <c r="B29" s="262"/>
      <c r="C29" s="262"/>
      <c r="D29" s="263"/>
      <c r="E29" s="281"/>
      <c r="F29" s="284"/>
      <c r="G29" s="249"/>
    </row>
    <row r="30" spans="1:7" ht="16.5" thickBot="1">
      <c r="A30" s="250" t="s">
        <v>57</v>
      </c>
      <c r="B30" s="251"/>
      <c r="C30" s="251"/>
      <c r="D30" s="252"/>
      <c r="E30" s="197">
        <f>E31+E43</f>
        <v>0.6</v>
      </c>
      <c r="F30" s="149">
        <f>ROUNDUP(E30*E24,0)</f>
        <v>43200</v>
      </c>
      <c r="G30" s="150">
        <f>F30</f>
        <v>43200</v>
      </c>
    </row>
    <row r="31" spans="1:7" ht="16.5" thickBot="1">
      <c r="A31" s="151" t="s">
        <v>58</v>
      </c>
      <c r="B31" s="152"/>
      <c r="C31" s="152"/>
      <c r="D31" s="152"/>
      <c r="E31" s="153">
        <f>E32+E33</f>
        <v>0.472</v>
      </c>
      <c r="F31" s="154">
        <f>F32+F33</f>
        <v>30384</v>
      </c>
      <c r="G31" s="150">
        <f>F31</f>
        <v>30384</v>
      </c>
    </row>
    <row r="32" spans="1:7" ht="16.5" thickBot="1">
      <c r="A32" s="156" t="s">
        <v>59</v>
      </c>
      <c r="B32" s="156"/>
      <c r="C32" s="123"/>
      <c r="D32" s="123"/>
      <c r="E32" s="198">
        <v>0.412</v>
      </c>
      <c r="F32" s="157">
        <f>E32*E24</f>
        <v>29664</v>
      </c>
      <c r="G32" s="150">
        <f>F32</f>
        <v>29664</v>
      </c>
    </row>
    <row r="33" spans="1:7" ht="16.5" thickBot="1">
      <c r="A33" s="100" t="s">
        <v>60</v>
      </c>
      <c r="B33" s="101"/>
      <c r="C33" s="101"/>
      <c r="D33" s="144"/>
      <c r="E33" s="187">
        <f>E34+E36+E37+E38+E39+E42+E35+E41+E40</f>
        <v>0.06</v>
      </c>
      <c r="F33" s="210">
        <f>F34+F36+F37+F38+F39+F42+F35+F41</f>
        <v>720</v>
      </c>
      <c r="G33" s="150">
        <f>F33</f>
        <v>720</v>
      </c>
    </row>
    <row r="34" spans="1:7" ht="16.5" hidden="1" thickBot="1">
      <c r="A34" s="137" t="s">
        <v>78</v>
      </c>
      <c r="B34" s="133"/>
      <c r="C34" s="133"/>
      <c r="D34" s="134"/>
      <c r="E34" s="206">
        <v>0</v>
      </c>
      <c r="F34" s="159">
        <f aca="true" t="shared" si="0" ref="F34:F41">E34*$E$24</f>
        <v>0</v>
      </c>
      <c r="G34" s="209">
        <f>F34</f>
        <v>0</v>
      </c>
    </row>
    <row r="35" spans="1:7" ht="16.5" hidden="1" thickBot="1">
      <c r="A35" s="160" t="s">
        <v>61</v>
      </c>
      <c r="B35" s="161"/>
      <c r="C35" s="161"/>
      <c r="D35" s="162"/>
      <c r="E35" s="206">
        <v>0</v>
      </c>
      <c r="F35" s="165">
        <f t="shared" si="0"/>
        <v>0</v>
      </c>
      <c r="G35" s="209">
        <f aca="true" t="shared" si="1" ref="G35:G51">F35</f>
        <v>0</v>
      </c>
    </row>
    <row r="36" spans="1:7" ht="16.5" hidden="1" thickBot="1">
      <c r="A36" s="137" t="s">
        <v>62</v>
      </c>
      <c r="B36" s="138"/>
      <c r="C36" s="138"/>
      <c r="D36" s="139"/>
      <c r="E36" s="207">
        <v>0</v>
      </c>
      <c r="F36" s="165">
        <f t="shared" si="0"/>
        <v>0</v>
      </c>
      <c r="G36" s="209">
        <f t="shared" si="1"/>
        <v>0</v>
      </c>
    </row>
    <row r="37" spans="1:7" ht="16.5" hidden="1" thickBot="1">
      <c r="A37" s="160" t="s">
        <v>63</v>
      </c>
      <c r="B37" s="161"/>
      <c r="C37" s="161"/>
      <c r="D37" s="162"/>
      <c r="E37" s="207">
        <v>0</v>
      </c>
      <c r="F37" s="165">
        <f t="shared" si="0"/>
        <v>0</v>
      </c>
      <c r="G37" s="209">
        <f t="shared" si="1"/>
        <v>0</v>
      </c>
    </row>
    <row r="38" spans="1:7" ht="16.5" hidden="1" thickBot="1">
      <c r="A38" s="137" t="s">
        <v>64</v>
      </c>
      <c r="B38" s="138"/>
      <c r="C38" s="138"/>
      <c r="D38" s="139"/>
      <c r="E38" s="207">
        <v>0</v>
      </c>
      <c r="F38" s="165">
        <f t="shared" si="0"/>
        <v>0</v>
      </c>
      <c r="G38" s="209">
        <f t="shared" si="1"/>
        <v>0</v>
      </c>
    </row>
    <row r="39" spans="1:7" ht="16.5" thickBot="1">
      <c r="A39" s="137" t="s">
        <v>77</v>
      </c>
      <c r="B39" s="138"/>
      <c r="C39" s="138"/>
      <c r="D39" s="139"/>
      <c r="E39" s="207">
        <v>0.005</v>
      </c>
      <c r="F39" s="165">
        <f t="shared" si="0"/>
        <v>360</v>
      </c>
      <c r="G39" s="209">
        <f t="shared" si="1"/>
        <v>360</v>
      </c>
    </row>
    <row r="40" spans="1:7" ht="16.5" thickBot="1">
      <c r="A40" s="104" t="s">
        <v>76</v>
      </c>
      <c r="B40" s="201"/>
      <c r="C40" s="201"/>
      <c r="D40" s="201"/>
      <c r="E40" s="207">
        <v>0.05</v>
      </c>
      <c r="F40" s="165">
        <f t="shared" si="0"/>
        <v>3600</v>
      </c>
      <c r="G40" s="209">
        <f t="shared" si="1"/>
        <v>3600</v>
      </c>
    </row>
    <row r="41" spans="1:7" ht="16.5" hidden="1" thickBot="1">
      <c r="A41" s="137"/>
      <c r="B41" s="138"/>
      <c r="C41" s="138"/>
      <c r="D41" s="139"/>
      <c r="E41" s="207"/>
      <c r="F41" s="165">
        <f t="shared" si="0"/>
        <v>0</v>
      </c>
      <c r="G41" s="209">
        <f t="shared" si="1"/>
        <v>0</v>
      </c>
    </row>
    <row r="42" spans="1:7" ht="16.5" thickBot="1">
      <c r="A42" s="104" t="s">
        <v>65</v>
      </c>
      <c r="B42" s="121"/>
      <c r="C42" s="121"/>
      <c r="D42" s="121"/>
      <c r="E42" s="208">
        <v>0.005</v>
      </c>
      <c r="F42" s="211">
        <f>E42*$E$24</f>
        <v>360</v>
      </c>
      <c r="G42" s="209">
        <f t="shared" si="1"/>
        <v>360</v>
      </c>
    </row>
    <row r="43" spans="1:8" ht="16.5" thickBot="1">
      <c r="A43" s="151" t="s">
        <v>66</v>
      </c>
      <c r="B43" s="169"/>
      <c r="C43" s="169"/>
      <c r="D43" s="170"/>
      <c r="E43" s="199">
        <f>E44+E45</f>
        <v>0.128</v>
      </c>
      <c r="F43" s="176">
        <f>E43*E24</f>
        <v>9216</v>
      </c>
      <c r="G43" s="155">
        <f t="shared" si="1"/>
        <v>9216</v>
      </c>
      <c r="H43" s="190">
        <f>E32+E33+E43</f>
        <v>0.6</v>
      </c>
    </row>
    <row r="44" spans="1:7" ht="15.75">
      <c r="A44" s="58" t="s">
        <v>59</v>
      </c>
      <c r="B44" s="133"/>
      <c r="C44" s="133"/>
      <c r="D44" s="134"/>
      <c r="E44" s="200">
        <v>0.1117</v>
      </c>
      <c r="F44" s="158">
        <f>E44*E24</f>
        <v>8042</v>
      </c>
      <c r="G44" s="159">
        <f t="shared" si="1"/>
        <v>8042</v>
      </c>
    </row>
    <row r="45" spans="1:7" ht="16.5" thickBot="1">
      <c r="A45" s="171" t="s">
        <v>60</v>
      </c>
      <c r="B45" s="127"/>
      <c r="C45" s="127"/>
      <c r="D45" s="172"/>
      <c r="E45" s="173">
        <v>0.0163</v>
      </c>
      <c r="F45" s="174">
        <f>E45*E24</f>
        <v>1174</v>
      </c>
      <c r="G45" s="168">
        <f t="shared" si="1"/>
        <v>1174</v>
      </c>
    </row>
    <row r="46" spans="1:7" ht="16.5" thickBot="1">
      <c r="A46" s="151" t="s">
        <v>67</v>
      </c>
      <c r="B46" s="169"/>
      <c r="C46" s="169"/>
      <c r="D46" s="170"/>
      <c r="E46" s="175">
        <f>'кл(ШКПЕРВ)'!F22</f>
        <v>0.0017</v>
      </c>
      <c r="F46" s="176">
        <f>E46*E24</f>
        <v>122</v>
      </c>
      <c r="G46" s="155">
        <f t="shared" si="1"/>
        <v>122</v>
      </c>
    </row>
    <row r="47" spans="1:7" ht="16.5" thickBot="1">
      <c r="A47" s="151" t="s">
        <v>68</v>
      </c>
      <c r="B47" s="151"/>
      <c r="C47" s="152"/>
      <c r="D47" s="177"/>
      <c r="E47" s="178">
        <f>E48+E49+E50</f>
        <v>0.058</v>
      </c>
      <c r="F47" s="154">
        <f>E47*E24</f>
        <v>4176</v>
      </c>
      <c r="G47" s="155">
        <f t="shared" si="1"/>
        <v>4176</v>
      </c>
    </row>
    <row r="48" spans="1:7" ht="16.5" thickBot="1">
      <c r="A48" s="58" t="s">
        <v>69</v>
      </c>
      <c r="B48" s="133"/>
      <c r="C48" s="133"/>
      <c r="D48" s="134"/>
      <c r="E48" s="179">
        <f>'кл(ШКПЕРВ)'!F24</f>
        <v>0.0469</v>
      </c>
      <c r="F48" s="180">
        <f>E48*E24</f>
        <v>3377</v>
      </c>
      <c r="G48" s="181">
        <f t="shared" si="1"/>
        <v>3377</v>
      </c>
    </row>
    <row r="49" spans="1:7" ht="16.5" thickBot="1">
      <c r="A49" s="137" t="s">
        <v>70</v>
      </c>
      <c r="B49" s="182"/>
      <c r="C49" s="182"/>
      <c r="D49" s="183"/>
      <c r="E49" s="179">
        <f>'кл(ШКПЕРВ)'!F25</f>
        <v>0.0071</v>
      </c>
      <c r="F49" s="164">
        <f>E49*E24</f>
        <v>511</v>
      </c>
      <c r="G49" s="165">
        <f t="shared" si="1"/>
        <v>511</v>
      </c>
    </row>
    <row r="50" spans="1:7" ht="16.5" thickBot="1">
      <c r="A50" s="104" t="s">
        <v>71</v>
      </c>
      <c r="B50" s="124"/>
      <c r="C50" s="124"/>
      <c r="D50" s="124"/>
      <c r="E50" s="179">
        <f>'кл(ШКПЕРВ)'!F26</f>
        <v>0.004</v>
      </c>
      <c r="F50" s="184">
        <f>E50*E24</f>
        <v>288</v>
      </c>
      <c r="G50" s="165">
        <f t="shared" si="1"/>
        <v>288</v>
      </c>
    </row>
    <row r="51" spans="1:7" ht="18.75" customHeight="1" thickBot="1">
      <c r="A51" s="151"/>
      <c r="B51" s="185"/>
      <c r="C51" s="185"/>
      <c r="D51" s="185"/>
      <c r="E51" s="153"/>
      <c r="F51" s="154">
        <f>E51*E24</f>
        <v>0</v>
      </c>
      <c r="G51" s="155">
        <f t="shared" si="1"/>
        <v>0</v>
      </c>
    </row>
    <row r="52" spans="1:7" ht="16.5" thickBot="1">
      <c r="A52" s="270" t="s">
        <v>72</v>
      </c>
      <c r="B52" s="271"/>
      <c r="C52" s="271"/>
      <c r="D52" s="272"/>
      <c r="E52" s="175">
        <f>100%-E30-E47-E46</f>
        <v>0.3403</v>
      </c>
      <c r="F52" s="176">
        <f>E52*E24</f>
        <v>24502</v>
      </c>
      <c r="G52" s="186">
        <f>F52</f>
        <v>24502</v>
      </c>
    </row>
    <row r="53" spans="1:7" ht="16.5" thickBot="1">
      <c r="A53" s="273" t="s">
        <v>44</v>
      </c>
      <c r="B53" s="274"/>
      <c r="C53" s="274"/>
      <c r="D53" s="275"/>
      <c r="E53" s="187">
        <f>E30+E46+E47+E51+E52</f>
        <v>1</v>
      </c>
      <c r="F53" s="149">
        <f>F30+F46+F47+F51+F52</f>
        <v>72000</v>
      </c>
      <c r="G53" s="150">
        <f>F53</f>
        <v>72000</v>
      </c>
    </row>
    <row r="54" spans="1:9" ht="12.75">
      <c r="A54" s="124"/>
      <c r="B54" s="124"/>
      <c r="C54" s="124"/>
      <c r="D54" s="124"/>
      <c r="E54" s="124"/>
      <c r="F54" s="124"/>
      <c r="G54" s="124"/>
      <c r="H54" s="124"/>
      <c r="I54" s="124"/>
    </row>
    <row r="55" spans="1:8" ht="15.75">
      <c r="A55" s="188" t="s">
        <v>7</v>
      </c>
      <c r="B55" s="189"/>
      <c r="C55" s="189"/>
      <c r="D55" s="188"/>
      <c r="E55" s="189"/>
      <c r="F55" s="188" t="s">
        <v>89</v>
      </c>
      <c r="G55" s="189"/>
      <c r="H55" s="189"/>
    </row>
  </sheetData>
  <sheetProtection/>
  <mergeCells count="13">
    <mergeCell ref="A11:G11"/>
    <mergeCell ref="A12:G12"/>
    <mergeCell ref="A14:D17"/>
    <mergeCell ref="E14:F14"/>
    <mergeCell ref="E15:F17"/>
    <mergeCell ref="A24:D24"/>
    <mergeCell ref="A53:D53"/>
    <mergeCell ref="A27:D29"/>
    <mergeCell ref="E27:E29"/>
    <mergeCell ref="F27:F29"/>
    <mergeCell ref="G27:G29"/>
    <mergeCell ref="A30:D30"/>
    <mergeCell ref="A52:D5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44"/>
  <sheetViews>
    <sheetView view="pageBreakPreview" zoomScale="110" zoomScaleSheetLayoutView="110" zoomScalePageLayoutView="0" workbookViewId="0" topLeftCell="A1">
      <selection activeCell="K13" sqref="K13"/>
    </sheetView>
  </sheetViews>
  <sheetFormatPr defaultColWidth="9.00390625" defaultRowHeight="12.75"/>
  <cols>
    <col min="4" max="4" width="23.75390625" style="0" customWidth="1"/>
    <col min="6" max="6" width="15.125" style="0" customWidth="1"/>
  </cols>
  <sheetData>
    <row r="1" spans="1:7" ht="15.75">
      <c r="A1" s="34"/>
      <c r="B1" s="34"/>
      <c r="C1" s="35"/>
      <c r="D1" s="34"/>
      <c r="E1" s="36" t="s">
        <v>80</v>
      </c>
      <c r="F1" s="36"/>
      <c r="G1" s="34"/>
    </row>
    <row r="2" spans="1:7" ht="15.75">
      <c r="A2" s="34"/>
      <c r="B2" s="34"/>
      <c r="C2" s="34"/>
      <c r="D2" s="34"/>
      <c r="E2" s="34" t="s">
        <v>17</v>
      </c>
      <c r="F2" s="36" t="s">
        <v>81</v>
      </c>
      <c r="G2" s="34"/>
    </row>
    <row r="3" spans="1:7" ht="15.75">
      <c r="A3" s="34"/>
      <c r="B3" s="34"/>
      <c r="C3" s="34"/>
      <c r="D3" s="34"/>
      <c r="E3" s="36" t="s">
        <v>98</v>
      </c>
      <c r="F3" s="36"/>
      <c r="G3" s="34"/>
    </row>
    <row r="4" spans="1:7" ht="15.75">
      <c r="A4" s="34"/>
      <c r="B4" s="34"/>
      <c r="C4" s="34"/>
      <c r="D4" s="34"/>
      <c r="E4" s="34"/>
      <c r="F4" s="34"/>
      <c r="G4" s="34"/>
    </row>
    <row r="5" spans="1:7" ht="15.75">
      <c r="A5" s="34"/>
      <c r="B5" s="34"/>
      <c r="C5" s="34"/>
      <c r="D5" s="34"/>
      <c r="E5" s="34"/>
      <c r="F5" s="34"/>
      <c r="G5" s="34"/>
    </row>
    <row r="6" spans="1:7" ht="15.75">
      <c r="A6" s="34"/>
      <c r="B6" s="34"/>
      <c r="C6" s="34"/>
      <c r="D6" s="37" t="s">
        <v>18</v>
      </c>
      <c r="E6" s="36"/>
      <c r="F6" s="36"/>
      <c r="G6" s="34"/>
    </row>
    <row r="7" spans="1:7" ht="15.75">
      <c r="A7" s="34"/>
      <c r="B7" s="34"/>
      <c r="C7" s="239" t="s">
        <v>19</v>
      </c>
      <c r="D7" s="239"/>
      <c r="E7" s="239"/>
      <c r="F7" s="239"/>
      <c r="G7" s="34"/>
    </row>
    <row r="8" spans="1:7" ht="15.75">
      <c r="A8" s="34"/>
      <c r="B8" s="34"/>
      <c r="C8" s="239" t="s">
        <v>20</v>
      </c>
      <c r="D8" s="239"/>
      <c r="E8" s="239"/>
      <c r="F8" s="239"/>
      <c r="G8" s="34"/>
    </row>
    <row r="9" spans="1:7" ht="15.75">
      <c r="A9" s="239" t="s">
        <v>88</v>
      </c>
      <c r="B9" s="240"/>
      <c r="C9" s="240"/>
      <c r="D9" s="240"/>
      <c r="E9" s="240"/>
      <c r="F9" s="240"/>
      <c r="G9" s="240"/>
    </row>
    <row r="10" spans="1:7" ht="15.75">
      <c r="A10" s="34"/>
      <c r="B10" s="34"/>
      <c r="C10" s="34"/>
      <c r="D10" s="37" t="s">
        <v>96</v>
      </c>
      <c r="E10" s="36"/>
      <c r="F10" s="36"/>
      <c r="G10" s="34"/>
    </row>
    <row r="11" spans="1:7" ht="15.75">
      <c r="A11" s="34"/>
      <c r="B11" s="34"/>
      <c r="C11" s="34"/>
      <c r="D11" s="34"/>
      <c r="E11" s="34"/>
      <c r="F11" s="34"/>
      <c r="G11" s="34"/>
    </row>
    <row r="12" spans="1:7" ht="16.5" thickBot="1">
      <c r="A12" s="34"/>
      <c r="B12" s="34"/>
      <c r="C12" s="34"/>
      <c r="D12" s="34"/>
      <c r="E12" s="34"/>
      <c r="F12" s="34"/>
      <c r="G12" s="34"/>
    </row>
    <row r="13" spans="1:7" ht="16.5" thickBot="1">
      <c r="A13" s="38"/>
      <c r="B13" s="39"/>
      <c r="C13" s="39"/>
      <c r="D13" s="40"/>
      <c r="E13" s="241" t="s">
        <v>95</v>
      </c>
      <c r="F13" s="242"/>
      <c r="G13" s="243" t="s">
        <v>21</v>
      </c>
    </row>
    <row r="14" spans="1:9" ht="48.75" customHeight="1" thickBot="1">
      <c r="A14" s="42"/>
      <c r="B14" s="36" t="s">
        <v>22</v>
      </c>
      <c r="C14" s="36"/>
      <c r="D14" s="43"/>
      <c r="E14" s="245" t="s">
        <v>105</v>
      </c>
      <c r="F14" s="246"/>
      <c r="G14" s="244"/>
      <c r="I14">
        <v>500</v>
      </c>
    </row>
    <row r="15" spans="1:7" ht="18" customHeight="1" thickBot="1">
      <c r="A15" s="44"/>
      <c r="B15" s="45"/>
      <c r="C15" s="45"/>
      <c r="D15" s="46"/>
      <c r="E15" s="47" t="s">
        <v>24</v>
      </c>
      <c r="F15" s="48" t="s">
        <v>23</v>
      </c>
      <c r="G15" s="41" t="s">
        <v>24</v>
      </c>
    </row>
    <row r="16" spans="1:7" ht="16.5" thickBot="1">
      <c r="A16" s="49" t="s">
        <v>25</v>
      </c>
      <c r="B16" s="50"/>
      <c r="C16" s="50"/>
      <c r="D16" s="50"/>
      <c r="E16" s="51">
        <f>E17+E20</f>
        <v>418.96</v>
      </c>
      <c r="F16" s="52">
        <f>F17+F20</f>
        <v>0.5237</v>
      </c>
      <c r="G16" s="51">
        <f>G17+G20</f>
        <v>418.95</v>
      </c>
    </row>
    <row r="17" spans="1:7" ht="16.5" thickBot="1">
      <c r="A17" s="53" t="s">
        <v>26</v>
      </c>
      <c r="B17" s="54"/>
      <c r="C17" s="54"/>
      <c r="D17" s="54"/>
      <c r="E17" s="55">
        <f>E18+E19</f>
        <v>418.96</v>
      </c>
      <c r="F17" s="56">
        <f>F18+F19</f>
        <v>0.5237</v>
      </c>
      <c r="G17" s="57">
        <f>G18+G19-0.01</f>
        <v>418.95</v>
      </c>
    </row>
    <row r="18" spans="1:7" ht="15.75">
      <c r="A18" s="58" t="s">
        <v>27</v>
      </c>
      <c r="B18" s="59"/>
      <c r="C18" s="60"/>
      <c r="D18" s="61"/>
      <c r="E18" s="62">
        <f>F18*G40</f>
        <v>329.6</v>
      </c>
      <c r="F18" s="63">
        <f>35.2%+6%</f>
        <v>0.412</v>
      </c>
      <c r="G18" s="64">
        <f>E18</f>
        <v>329.6</v>
      </c>
    </row>
    <row r="19" spans="1:7" ht="16.5" thickBot="1">
      <c r="A19" s="231" t="s">
        <v>28</v>
      </c>
      <c r="B19" s="232"/>
      <c r="C19" s="232"/>
      <c r="D19" s="232"/>
      <c r="E19" s="65">
        <f>F19*G40</f>
        <v>89.36</v>
      </c>
      <c r="F19" s="106">
        <f>F18*27.1%</f>
        <v>0.1117</v>
      </c>
      <c r="G19" s="66">
        <f>E19</f>
        <v>89.36</v>
      </c>
    </row>
    <row r="20" spans="1:7" ht="16.5" thickBot="1">
      <c r="A20" s="67"/>
      <c r="B20" s="68"/>
      <c r="C20" s="68"/>
      <c r="D20" s="68"/>
      <c r="E20" s="55"/>
      <c r="F20" s="69"/>
      <c r="G20" s="57">
        <f>E20</f>
        <v>0</v>
      </c>
    </row>
    <row r="21" spans="1:7" ht="16.5" thickBot="1">
      <c r="A21" s="70" t="s">
        <v>29</v>
      </c>
      <c r="B21" s="71"/>
      <c r="C21" s="71"/>
      <c r="D21" s="72"/>
      <c r="E21" s="73">
        <f>E22+E23+E27</f>
        <v>108.8</v>
      </c>
      <c r="F21" s="74">
        <f>F22+F23+F27</f>
        <v>0.136</v>
      </c>
      <c r="G21" s="75">
        <f>G22+G23+G27</f>
        <v>108.8</v>
      </c>
    </row>
    <row r="22" spans="1:9" ht="16.5" thickBot="1">
      <c r="A22" s="76" t="s">
        <v>30</v>
      </c>
      <c r="B22" s="77"/>
      <c r="C22" s="77"/>
      <c r="D22" s="78"/>
      <c r="E22" s="79">
        <f>F22*G40</f>
        <v>1.36</v>
      </c>
      <c r="F22" s="80">
        <f>РКУ!I23</f>
        <v>0.0017</v>
      </c>
      <c r="G22" s="81">
        <f>E22</f>
        <v>1.36</v>
      </c>
      <c r="I22" s="190">
        <f>F17+F27</f>
        <v>0.6</v>
      </c>
    </row>
    <row r="23" spans="1:7" ht="16.5" thickBot="1">
      <c r="A23" s="82" t="s">
        <v>31</v>
      </c>
      <c r="B23" s="82"/>
      <c r="C23" s="54"/>
      <c r="D23" s="83"/>
      <c r="E23" s="84">
        <f>E24+E25+E26</f>
        <v>46.4</v>
      </c>
      <c r="F23" s="69">
        <f>F24+F25+F26</f>
        <v>0.058</v>
      </c>
      <c r="G23" s="57">
        <f>G24+G25+G26</f>
        <v>46.4</v>
      </c>
    </row>
    <row r="24" spans="1:7" ht="15.75">
      <c r="A24" s="85" t="s">
        <v>32</v>
      </c>
      <c r="B24" s="86"/>
      <c r="C24" s="86"/>
      <c r="D24" s="87"/>
      <c r="E24" s="88">
        <f>F24*G40</f>
        <v>37.52</v>
      </c>
      <c r="F24" s="89">
        <f>РКУ!I20</f>
        <v>0.0469</v>
      </c>
      <c r="G24" s="88">
        <f>E24</f>
        <v>37.52</v>
      </c>
    </row>
    <row r="25" spans="1:7" ht="15.75">
      <c r="A25" s="90" t="s">
        <v>33</v>
      </c>
      <c r="B25" s="91"/>
      <c r="C25" s="91"/>
      <c r="D25" s="92"/>
      <c r="E25" s="93">
        <f>F25*G40</f>
        <v>5.68</v>
      </c>
      <c r="F25" s="89">
        <f>РКУ!I21</f>
        <v>0.0071</v>
      </c>
      <c r="G25" s="93">
        <f>E25</f>
        <v>5.68</v>
      </c>
    </row>
    <row r="26" spans="1:7" ht="16.5" thickBot="1">
      <c r="A26" s="94" t="s">
        <v>34</v>
      </c>
      <c r="B26" s="95"/>
      <c r="C26" s="95"/>
      <c r="D26" s="95"/>
      <c r="E26" s="96">
        <f>F26*G40</f>
        <v>3.2</v>
      </c>
      <c r="F26" s="89">
        <f>РКУ!I22</f>
        <v>0.004</v>
      </c>
      <c r="G26" s="97">
        <f>E26</f>
        <v>3.2</v>
      </c>
    </row>
    <row r="27" spans="1:7" ht="16.5" thickBot="1">
      <c r="A27" s="53" t="s">
        <v>35</v>
      </c>
      <c r="B27" s="53"/>
      <c r="C27" s="98"/>
      <c r="D27" s="99"/>
      <c r="E27" s="55">
        <f>E28+E37</f>
        <v>61.04</v>
      </c>
      <c r="F27" s="56">
        <f>F28+F37</f>
        <v>0.0763</v>
      </c>
      <c r="G27" s="55">
        <f>G28+G37</f>
        <v>61.04</v>
      </c>
    </row>
    <row r="28" spans="1:7" ht="16.5" thickBot="1">
      <c r="A28" s="100" t="s">
        <v>36</v>
      </c>
      <c r="B28" s="101"/>
      <c r="C28" s="101"/>
      <c r="D28" s="101"/>
      <c r="E28" s="102">
        <f>SUM(E29:E36)</f>
        <v>48</v>
      </c>
      <c r="F28" s="103">
        <f>SUM(F29:F36)</f>
        <v>0.06</v>
      </c>
      <c r="G28" s="102">
        <f>SUM(G29:G36)</f>
        <v>48</v>
      </c>
    </row>
    <row r="29" spans="1:7" ht="15.75" hidden="1">
      <c r="A29" s="104" t="s">
        <v>74</v>
      </c>
      <c r="B29" s="34"/>
      <c r="C29" s="34"/>
      <c r="D29" s="34"/>
      <c r="E29" s="65">
        <f>F29*G40</f>
        <v>0</v>
      </c>
      <c r="F29" s="106">
        <v>0</v>
      </c>
      <c r="G29" s="105">
        <f aca="true" t="shared" si="0" ref="G29:G35">E29</f>
        <v>0</v>
      </c>
    </row>
    <row r="30" spans="1:7" ht="15.75" hidden="1">
      <c r="A30" s="104" t="s">
        <v>37</v>
      </c>
      <c r="B30" s="34"/>
      <c r="C30" s="34"/>
      <c r="D30" s="34"/>
      <c r="E30" s="65">
        <f>F30*G40</f>
        <v>0</v>
      </c>
      <c r="F30" s="106">
        <v>0</v>
      </c>
      <c r="G30" s="107">
        <f t="shared" si="0"/>
        <v>0</v>
      </c>
    </row>
    <row r="31" spans="1:7" ht="15.75" hidden="1">
      <c r="A31" s="104" t="s">
        <v>38</v>
      </c>
      <c r="B31" s="34"/>
      <c r="C31" s="34"/>
      <c r="D31" s="34"/>
      <c r="E31" s="65">
        <f>F31*G40</f>
        <v>0</v>
      </c>
      <c r="F31" s="106">
        <v>0</v>
      </c>
      <c r="G31" s="107">
        <f t="shared" si="0"/>
        <v>0</v>
      </c>
    </row>
    <row r="32" spans="1:7" ht="15.75" hidden="1">
      <c r="A32" s="104" t="s">
        <v>39</v>
      </c>
      <c r="B32" s="34"/>
      <c r="C32" s="34"/>
      <c r="D32" s="34"/>
      <c r="E32" s="105">
        <f>F32*G40</f>
        <v>0</v>
      </c>
      <c r="F32" s="106">
        <v>0</v>
      </c>
      <c r="G32" s="107">
        <f t="shared" si="0"/>
        <v>0</v>
      </c>
    </row>
    <row r="33" spans="1:7" ht="15.75" hidden="1">
      <c r="A33" s="104" t="s">
        <v>40</v>
      </c>
      <c r="B33" s="36"/>
      <c r="C33" s="36"/>
      <c r="D33" s="36"/>
      <c r="E33" s="105">
        <f>F33*G40</f>
        <v>0</v>
      </c>
      <c r="F33" s="108">
        <v>0</v>
      </c>
      <c r="G33" s="107">
        <f t="shared" si="0"/>
        <v>0</v>
      </c>
    </row>
    <row r="34" spans="1:7" ht="15.75">
      <c r="A34" s="104" t="s">
        <v>75</v>
      </c>
      <c r="B34" s="36"/>
      <c r="C34" s="36"/>
      <c r="D34" s="36"/>
      <c r="E34" s="105">
        <f>F34*G40</f>
        <v>4</v>
      </c>
      <c r="F34" s="108">
        <v>0.005</v>
      </c>
      <c r="G34" s="107">
        <f t="shared" si="0"/>
        <v>4</v>
      </c>
    </row>
    <row r="35" spans="1:7" ht="15.75">
      <c r="A35" s="104" t="s">
        <v>76</v>
      </c>
      <c r="B35" s="36"/>
      <c r="C35" s="36"/>
      <c r="D35" s="36"/>
      <c r="E35" s="105">
        <f>F35*G40</f>
        <v>40</v>
      </c>
      <c r="F35" s="108">
        <v>0.05</v>
      </c>
      <c r="G35" s="107">
        <f t="shared" si="0"/>
        <v>40</v>
      </c>
    </row>
    <row r="36" spans="1:7" ht="16.5" thickBot="1">
      <c r="A36" s="104" t="s">
        <v>41</v>
      </c>
      <c r="B36" s="36"/>
      <c r="C36" s="36"/>
      <c r="D36" s="36"/>
      <c r="E36" s="109">
        <f>F36*G40</f>
        <v>4</v>
      </c>
      <c r="F36" s="110">
        <v>0.005</v>
      </c>
      <c r="G36" s="111">
        <f>E36</f>
        <v>4</v>
      </c>
    </row>
    <row r="37" spans="1:7" ht="16.5" thickBot="1">
      <c r="A37" s="112" t="s">
        <v>42</v>
      </c>
      <c r="B37" s="53"/>
      <c r="C37" s="98"/>
      <c r="D37" s="99"/>
      <c r="E37" s="113">
        <f>F37*G40</f>
        <v>13.04</v>
      </c>
      <c r="F37" s="80">
        <f>SUM(F29:F36)*27.1%</f>
        <v>0.0163</v>
      </c>
      <c r="G37" s="55">
        <f>E37</f>
        <v>13.04</v>
      </c>
    </row>
    <row r="38" spans="1:7" ht="31.5" customHeight="1" thickBot="1">
      <c r="A38" s="233" t="s">
        <v>43</v>
      </c>
      <c r="B38" s="234"/>
      <c r="C38" s="234"/>
      <c r="D38" s="235"/>
      <c r="E38" s="73">
        <f>G40-E16-E21</f>
        <v>272.24</v>
      </c>
      <c r="F38" s="212">
        <f>F40-F16-F21</f>
        <v>0.3403</v>
      </c>
      <c r="G38" s="114">
        <f>E38</f>
        <v>272.24</v>
      </c>
    </row>
    <row r="39" spans="1:7" ht="16.5" thickBot="1">
      <c r="A39" s="104"/>
      <c r="B39" s="34"/>
      <c r="C39" s="34"/>
      <c r="D39" s="43"/>
      <c r="E39" s="115"/>
      <c r="F39" s="116"/>
      <c r="G39" s="117"/>
    </row>
    <row r="40" spans="1:7" ht="16.5" thickBot="1">
      <c r="A40" s="236" t="s">
        <v>44</v>
      </c>
      <c r="B40" s="237"/>
      <c r="C40" s="237"/>
      <c r="D40" s="238"/>
      <c r="E40" s="55">
        <f>E16+E21+E38</f>
        <v>800</v>
      </c>
      <c r="F40" s="118">
        <v>1</v>
      </c>
      <c r="G40" s="55">
        <v>800</v>
      </c>
    </row>
    <row r="41" spans="1:7" ht="15.75">
      <c r="A41" s="34"/>
      <c r="B41" s="34"/>
      <c r="C41" s="34"/>
      <c r="D41" s="34"/>
      <c r="E41" s="119"/>
      <c r="F41" s="34"/>
      <c r="G41" s="119"/>
    </row>
    <row r="42" spans="1:7" ht="15.75">
      <c r="A42" s="34"/>
      <c r="B42" s="34"/>
      <c r="C42" s="34"/>
      <c r="D42" s="34"/>
      <c r="E42" s="34"/>
      <c r="F42" s="34"/>
      <c r="G42" s="34"/>
    </row>
    <row r="43" spans="1:7" ht="15.75">
      <c r="A43" s="34"/>
      <c r="B43" s="34"/>
      <c r="C43" s="34"/>
      <c r="D43" s="34"/>
      <c r="E43" s="34"/>
      <c r="F43" s="34"/>
      <c r="G43" s="34"/>
    </row>
    <row r="44" spans="1:7" ht="18.75">
      <c r="A44" s="36" t="s">
        <v>7</v>
      </c>
      <c r="B44" s="36"/>
      <c r="C44" s="34"/>
      <c r="D44" s="36"/>
      <c r="E44" s="36"/>
      <c r="F44" s="120" t="s">
        <v>89</v>
      </c>
      <c r="G44" s="34"/>
    </row>
  </sheetData>
  <sheetProtection/>
  <mergeCells count="9">
    <mergeCell ref="A19:D19"/>
    <mergeCell ref="A38:D38"/>
    <mergeCell ref="A40:D40"/>
    <mergeCell ref="C7:F7"/>
    <mergeCell ref="C8:F8"/>
    <mergeCell ref="A9:G9"/>
    <mergeCell ref="E13:F13"/>
    <mergeCell ref="G13:G14"/>
    <mergeCell ref="E14:F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view="pageBreakPreview" zoomScaleSheetLayoutView="100" zoomScalePageLayoutView="0" workbookViewId="0" topLeftCell="A1">
      <selection activeCell="I26" sqref="I26"/>
    </sheetView>
  </sheetViews>
  <sheetFormatPr defaultColWidth="9.00390625" defaultRowHeight="12.75"/>
  <cols>
    <col min="4" max="4" width="30.25390625" style="0" customWidth="1"/>
    <col min="5" max="5" width="14.625" style="0" customWidth="1"/>
    <col min="6" max="6" width="15.00390625" style="0" customWidth="1"/>
    <col min="7" max="7" width="12.25390625" style="0" customWidth="1"/>
    <col min="9" max="9" width="17.875" style="0" customWidth="1"/>
  </cols>
  <sheetData>
    <row r="2" spans="1:9" ht="15.75">
      <c r="A2" s="121"/>
      <c r="B2" s="121"/>
      <c r="C2" s="122"/>
      <c r="D2" s="121"/>
      <c r="E2" s="123" t="s">
        <v>45</v>
      </c>
      <c r="F2" s="123"/>
      <c r="G2" s="123"/>
      <c r="H2" s="123"/>
      <c r="I2" s="123"/>
    </row>
    <row r="3" spans="1:9" ht="15.75">
      <c r="A3" s="121"/>
      <c r="B3" s="121"/>
      <c r="C3" s="122"/>
      <c r="D3" s="121"/>
      <c r="E3" s="123" t="s">
        <v>82</v>
      </c>
      <c r="F3" s="123"/>
      <c r="G3" s="123"/>
      <c r="H3" s="123"/>
      <c r="I3" s="123"/>
    </row>
    <row r="4" spans="1:9" ht="15.75">
      <c r="A4" s="121"/>
      <c r="B4" s="121"/>
      <c r="C4" s="122"/>
      <c r="D4" s="121"/>
      <c r="E4" s="121"/>
      <c r="F4" s="121"/>
      <c r="G4" s="121"/>
      <c r="H4" s="121"/>
      <c r="I4" s="121"/>
    </row>
    <row r="5" spans="1:8" ht="15.75">
      <c r="A5" s="121"/>
      <c r="B5" s="121"/>
      <c r="C5" s="121"/>
      <c r="D5" s="121"/>
      <c r="E5" s="121" t="s">
        <v>46</v>
      </c>
      <c r="F5" s="123" t="s">
        <v>83</v>
      </c>
      <c r="H5" s="123"/>
    </row>
    <row r="6" spans="1:8" ht="15.75">
      <c r="A6" s="121"/>
      <c r="B6" s="121"/>
      <c r="C6" s="121"/>
      <c r="D6" s="121"/>
      <c r="E6" s="121"/>
      <c r="F6" s="121"/>
      <c r="H6" s="121"/>
    </row>
    <row r="7" spans="1:8" ht="15.75">
      <c r="A7" s="121"/>
      <c r="B7" s="121"/>
      <c r="C7" s="121"/>
      <c r="D7" s="121"/>
      <c r="E7" s="123" t="s">
        <v>47</v>
      </c>
      <c r="F7" s="123" t="s">
        <v>94</v>
      </c>
      <c r="H7" s="123"/>
    </row>
    <row r="8" spans="1:9" ht="15.75">
      <c r="A8" s="121"/>
      <c r="B8" s="121"/>
      <c r="C8" s="121"/>
      <c r="D8" s="121"/>
      <c r="E8" s="121"/>
      <c r="F8" s="121"/>
      <c r="G8" s="121"/>
      <c r="H8" s="121"/>
      <c r="I8" s="121"/>
    </row>
    <row r="9" spans="1:9" ht="15.75">
      <c r="A9" s="121"/>
      <c r="B9" s="121"/>
      <c r="C9" s="121"/>
      <c r="D9" s="121"/>
      <c r="E9" s="121"/>
      <c r="F9" s="121"/>
      <c r="G9" s="124"/>
      <c r="H9" s="124"/>
      <c r="I9" s="124"/>
    </row>
    <row r="10" spans="1:9" ht="15.75">
      <c r="A10" s="126" t="s">
        <v>48</v>
      </c>
      <c r="B10" s="126"/>
      <c r="C10" s="126"/>
      <c r="D10" s="126"/>
      <c r="E10" s="126"/>
      <c r="F10" s="126"/>
      <c r="G10" s="126"/>
      <c r="H10" s="126"/>
      <c r="I10" s="126"/>
    </row>
    <row r="11" spans="1:9" ht="40.5" customHeight="1">
      <c r="A11" s="254" t="s">
        <v>84</v>
      </c>
      <c r="B11" s="254"/>
      <c r="C11" s="254"/>
      <c r="D11" s="254"/>
      <c r="E11" s="254"/>
      <c r="F11" s="254"/>
      <c r="G11" s="254"/>
      <c r="H11" s="126"/>
      <c r="I11" s="126"/>
    </row>
    <row r="12" spans="1:9" ht="15.75">
      <c r="A12" s="239" t="s">
        <v>96</v>
      </c>
      <c r="B12" s="239"/>
      <c r="C12" s="239"/>
      <c r="D12" s="239"/>
      <c r="E12" s="239"/>
      <c r="F12" s="239"/>
      <c r="G12" s="239"/>
      <c r="H12" s="126"/>
      <c r="I12" s="126"/>
    </row>
    <row r="13" spans="1:12" ht="16.5" thickBot="1">
      <c r="A13" s="127"/>
      <c r="B13" s="121"/>
      <c r="C13" s="121"/>
      <c r="D13" s="121"/>
      <c r="E13" s="121"/>
      <c r="F13" s="121"/>
      <c r="G13" s="121"/>
      <c r="H13" s="121"/>
      <c r="I13" s="121"/>
      <c r="J13" s="123"/>
      <c r="K13" s="123"/>
      <c r="L13" s="123"/>
    </row>
    <row r="14" spans="1:12" ht="16.5" thickBot="1">
      <c r="A14" s="255" t="s">
        <v>22</v>
      </c>
      <c r="B14" s="256"/>
      <c r="C14" s="256"/>
      <c r="D14" s="257"/>
      <c r="E14" s="241" t="s">
        <v>95</v>
      </c>
      <c r="F14" s="242"/>
      <c r="G14" s="128" t="s">
        <v>49</v>
      </c>
      <c r="H14" s="125"/>
      <c r="I14" s="126"/>
      <c r="J14" s="123"/>
      <c r="K14" s="123"/>
      <c r="L14" s="123"/>
    </row>
    <row r="15" spans="1:12" ht="15.75">
      <c r="A15" s="258"/>
      <c r="B15" s="259"/>
      <c r="C15" s="259"/>
      <c r="D15" s="260"/>
      <c r="E15" s="264" t="s">
        <v>105</v>
      </c>
      <c r="F15" s="265"/>
      <c r="G15" s="129" t="s">
        <v>50</v>
      </c>
      <c r="H15" s="125"/>
      <c r="I15" s="125"/>
      <c r="J15" s="121"/>
      <c r="K15" s="121"/>
      <c r="L15" s="121"/>
    </row>
    <row r="16" spans="1:11" ht="16.5" thickBot="1">
      <c r="A16" s="258"/>
      <c r="B16" s="259"/>
      <c r="C16" s="259"/>
      <c r="D16" s="260"/>
      <c r="E16" s="266"/>
      <c r="F16" s="267"/>
      <c r="G16" s="130"/>
      <c r="H16" s="131"/>
      <c r="I16" s="121"/>
      <c r="K16" s="123"/>
    </row>
    <row r="17" spans="1:11" ht="16.5" thickBot="1">
      <c r="A17" s="261"/>
      <c r="B17" s="262"/>
      <c r="C17" s="262"/>
      <c r="D17" s="263"/>
      <c r="E17" s="268"/>
      <c r="F17" s="269"/>
      <c r="G17" s="132" t="s">
        <v>24</v>
      </c>
      <c r="H17" s="125"/>
      <c r="I17" s="125"/>
      <c r="K17" s="121"/>
    </row>
    <row r="18" spans="1:11" ht="15.75">
      <c r="A18" s="58" t="s">
        <v>51</v>
      </c>
      <c r="B18" s="58"/>
      <c r="C18" s="133"/>
      <c r="D18" s="134"/>
      <c r="E18" s="135">
        <v>100</v>
      </c>
      <c r="F18" s="136"/>
      <c r="G18" s="136"/>
      <c r="H18" s="131"/>
      <c r="I18" s="131"/>
      <c r="K18" s="123"/>
    </row>
    <row r="19" spans="1:12" ht="15.75">
      <c r="A19" s="137" t="s">
        <v>52</v>
      </c>
      <c r="B19" s="137"/>
      <c r="C19" s="138"/>
      <c r="D19" s="139"/>
      <c r="E19" s="140">
        <v>8</v>
      </c>
      <c r="F19" s="141"/>
      <c r="G19" s="141"/>
      <c r="H19" s="131"/>
      <c r="I19" s="131"/>
      <c r="J19" s="121"/>
      <c r="K19" s="121"/>
      <c r="L19" s="121"/>
    </row>
    <row r="20" spans="1:9" ht="16.5" thickBot="1">
      <c r="A20" s="104" t="s">
        <v>53</v>
      </c>
      <c r="B20" s="104"/>
      <c r="C20" s="121"/>
      <c r="D20" s="142"/>
      <c r="E20" s="131">
        <v>15</v>
      </c>
      <c r="F20" s="143"/>
      <c r="G20" s="143"/>
      <c r="H20" s="131"/>
      <c r="I20" s="131"/>
    </row>
    <row r="21" spans="1:9" ht="16.5" thickBot="1">
      <c r="A21" s="100" t="s">
        <v>54</v>
      </c>
      <c r="B21" s="100"/>
      <c r="C21" s="101"/>
      <c r="D21" s="144"/>
      <c r="E21" s="145">
        <f>E18*E19*E20</f>
        <v>12000</v>
      </c>
      <c r="F21" s="102">
        <v>100</v>
      </c>
      <c r="G21" s="102">
        <f>E21</f>
        <v>12000</v>
      </c>
      <c r="H21" s="146"/>
      <c r="I21" s="146"/>
    </row>
    <row r="22" spans="1:9" ht="15.75">
      <c r="A22" s="104"/>
      <c r="B22" s="121"/>
      <c r="C22" s="121"/>
      <c r="D22" s="142"/>
      <c r="E22" s="125" t="s">
        <v>55</v>
      </c>
      <c r="F22" s="129" t="s">
        <v>56</v>
      </c>
      <c r="G22" s="111"/>
      <c r="H22" s="147"/>
      <c r="I22" s="126"/>
    </row>
    <row r="23" spans="1:9" ht="16.5" thickBot="1">
      <c r="A23" s="104" t="s">
        <v>86</v>
      </c>
      <c r="B23" s="121"/>
      <c r="C23" s="121"/>
      <c r="D23" s="142"/>
      <c r="E23" s="148">
        <f>E21*F23</f>
        <v>9000</v>
      </c>
      <c r="F23" s="191">
        <v>0.75</v>
      </c>
      <c r="G23" s="192">
        <f>F23*G21</f>
        <v>9000</v>
      </c>
      <c r="H23" s="146"/>
      <c r="I23" s="126"/>
    </row>
    <row r="24" spans="1:9" ht="16.5" thickBot="1">
      <c r="A24" s="276" t="s">
        <v>87</v>
      </c>
      <c r="B24" s="277"/>
      <c r="C24" s="277"/>
      <c r="D24" s="278"/>
      <c r="E24" s="102">
        <f>E21*8*F23</f>
        <v>72000</v>
      </c>
      <c r="F24" s="196"/>
      <c r="G24" s="193">
        <f>E24</f>
        <v>72000</v>
      </c>
      <c r="H24" s="146"/>
      <c r="I24" s="126"/>
    </row>
    <row r="25" spans="1:9" ht="15.75">
      <c r="A25" s="121"/>
      <c r="B25" s="121"/>
      <c r="C25" s="121"/>
      <c r="D25" s="121"/>
      <c r="E25" s="146"/>
      <c r="F25" s="195"/>
      <c r="G25" s="146"/>
      <c r="H25" s="146"/>
      <c r="I25" s="126"/>
    </row>
    <row r="26" spans="1:9" ht="16.5" thickBot="1">
      <c r="A26" s="171"/>
      <c r="B26" s="127"/>
      <c r="C26" s="127"/>
      <c r="D26" s="127"/>
      <c r="E26" s="194"/>
      <c r="F26" s="127"/>
      <c r="G26" s="127"/>
      <c r="H26" s="121"/>
      <c r="I26" s="121"/>
    </row>
    <row r="27" spans="1:7" ht="12.75" customHeight="1">
      <c r="A27" s="255" t="s">
        <v>22</v>
      </c>
      <c r="B27" s="256"/>
      <c r="C27" s="256"/>
      <c r="D27" s="257"/>
      <c r="E27" s="279" t="s">
        <v>23</v>
      </c>
      <c r="F27" s="282" t="s">
        <v>24</v>
      </c>
      <c r="G27" s="247" t="s">
        <v>24</v>
      </c>
    </row>
    <row r="28" spans="1:7" ht="12.75" customHeight="1">
      <c r="A28" s="258"/>
      <c r="B28" s="259"/>
      <c r="C28" s="259"/>
      <c r="D28" s="260"/>
      <c r="E28" s="280"/>
      <c r="F28" s="283"/>
      <c r="G28" s="248"/>
    </row>
    <row r="29" spans="1:7" ht="13.5" customHeight="1" thickBot="1">
      <c r="A29" s="261"/>
      <c r="B29" s="262"/>
      <c r="C29" s="262"/>
      <c r="D29" s="263"/>
      <c r="E29" s="281"/>
      <c r="F29" s="284"/>
      <c r="G29" s="249"/>
    </row>
    <row r="30" spans="1:7" ht="16.5" thickBot="1">
      <c r="A30" s="250" t="s">
        <v>57</v>
      </c>
      <c r="B30" s="251"/>
      <c r="C30" s="251"/>
      <c r="D30" s="252"/>
      <c r="E30" s="197">
        <f>E31+E43</f>
        <v>0.6</v>
      </c>
      <c r="F30" s="149">
        <f>ROUNDUP(E30*E24,0)</f>
        <v>43200</v>
      </c>
      <c r="G30" s="150">
        <f>F30</f>
        <v>43200</v>
      </c>
    </row>
    <row r="31" spans="1:7" ht="16.5" thickBot="1">
      <c r="A31" s="151" t="s">
        <v>58</v>
      </c>
      <c r="B31" s="152"/>
      <c r="C31" s="152"/>
      <c r="D31" s="152"/>
      <c r="E31" s="153">
        <f>E32+E33</f>
        <v>0.472</v>
      </c>
      <c r="F31" s="154">
        <f>F32+F33</f>
        <v>30384</v>
      </c>
      <c r="G31" s="150">
        <f>F31</f>
        <v>30384</v>
      </c>
    </row>
    <row r="32" spans="1:7" ht="16.5" thickBot="1">
      <c r="A32" s="156" t="s">
        <v>59</v>
      </c>
      <c r="B32" s="156"/>
      <c r="C32" s="123"/>
      <c r="D32" s="123"/>
      <c r="E32" s="198">
        <v>0.412</v>
      </c>
      <c r="F32" s="157">
        <f>E32*E24</f>
        <v>29664</v>
      </c>
      <c r="G32" s="150">
        <f>F32</f>
        <v>29664</v>
      </c>
    </row>
    <row r="33" spans="1:7" ht="16.5" thickBot="1">
      <c r="A33" s="100" t="s">
        <v>60</v>
      </c>
      <c r="B33" s="101"/>
      <c r="C33" s="101"/>
      <c r="D33" s="144"/>
      <c r="E33" s="187">
        <f>E34+E36+E37+E38+E39+E42+E35+E41+E40</f>
        <v>0.06</v>
      </c>
      <c r="F33" s="210">
        <f>F34+F36+F37+F38+F39+F42+F35+F41</f>
        <v>720</v>
      </c>
      <c r="G33" s="150">
        <f>F33</f>
        <v>720</v>
      </c>
    </row>
    <row r="34" spans="1:7" ht="16.5" hidden="1" thickBot="1">
      <c r="A34" s="137" t="s">
        <v>78</v>
      </c>
      <c r="B34" s="133"/>
      <c r="C34" s="133"/>
      <c r="D34" s="134"/>
      <c r="E34" s="206">
        <v>0</v>
      </c>
      <c r="F34" s="159">
        <f aca="true" t="shared" si="0" ref="F34:F41">E34*$E$24</f>
        <v>0</v>
      </c>
      <c r="G34" s="209">
        <f>F34</f>
        <v>0</v>
      </c>
    </row>
    <row r="35" spans="1:7" ht="16.5" hidden="1" thickBot="1">
      <c r="A35" s="160" t="s">
        <v>61</v>
      </c>
      <c r="B35" s="161"/>
      <c r="C35" s="161"/>
      <c r="D35" s="162"/>
      <c r="E35" s="206">
        <v>0</v>
      </c>
      <c r="F35" s="165">
        <f t="shared" si="0"/>
        <v>0</v>
      </c>
      <c r="G35" s="209">
        <f aca="true" t="shared" si="1" ref="G35:G51">F35</f>
        <v>0</v>
      </c>
    </row>
    <row r="36" spans="1:7" ht="16.5" hidden="1" thickBot="1">
      <c r="A36" s="137" t="s">
        <v>62</v>
      </c>
      <c r="B36" s="138"/>
      <c r="C36" s="138"/>
      <c r="D36" s="139"/>
      <c r="E36" s="207">
        <v>0</v>
      </c>
      <c r="F36" s="165">
        <f t="shared" si="0"/>
        <v>0</v>
      </c>
      <c r="G36" s="209">
        <f t="shared" si="1"/>
        <v>0</v>
      </c>
    </row>
    <row r="37" spans="1:7" ht="16.5" hidden="1" thickBot="1">
      <c r="A37" s="160" t="s">
        <v>63</v>
      </c>
      <c r="B37" s="161"/>
      <c r="C37" s="161"/>
      <c r="D37" s="162"/>
      <c r="E37" s="207">
        <v>0</v>
      </c>
      <c r="F37" s="165">
        <f t="shared" si="0"/>
        <v>0</v>
      </c>
      <c r="G37" s="209">
        <f t="shared" si="1"/>
        <v>0</v>
      </c>
    </row>
    <row r="38" spans="1:7" ht="16.5" hidden="1" thickBot="1">
      <c r="A38" s="137" t="s">
        <v>64</v>
      </c>
      <c r="B38" s="138"/>
      <c r="C38" s="138"/>
      <c r="D38" s="139"/>
      <c r="E38" s="207">
        <v>0</v>
      </c>
      <c r="F38" s="165">
        <f t="shared" si="0"/>
        <v>0</v>
      </c>
      <c r="G38" s="209">
        <f t="shared" si="1"/>
        <v>0</v>
      </c>
    </row>
    <row r="39" spans="1:7" ht="16.5" thickBot="1">
      <c r="A39" s="137" t="s">
        <v>77</v>
      </c>
      <c r="B39" s="138"/>
      <c r="C39" s="138"/>
      <c r="D39" s="139"/>
      <c r="E39" s="207">
        <v>0.005</v>
      </c>
      <c r="F39" s="165">
        <f t="shared" si="0"/>
        <v>360</v>
      </c>
      <c r="G39" s="209">
        <f t="shared" si="1"/>
        <v>360</v>
      </c>
    </row>
    <row r="40" spans="1:7" ht="16.5" thickBot="1">
      <c r="A40" s="104" t="s">
        <v>76</v>
      </c>
      <c r="B40" s="201"/>
      <c r="C40" s="201"/>
      <c r="D40" s="201"/>
      <c r="E40" s="207">
        <v>0.05</v>
      </c>
      <c r="F40" s="165">
        <f t="shared" si="0"/>
        <v>3600</v>
      </c>
      <c r="G40" s="209">
        <f t="shared" si="1"/>
        <v>3600</v>
      </c>
    </row>
    <row r="41" spans="1:7" ht="16.5" hidden="1" thickBot="1">
      <c r="A41" s="137"/>
      <c r="B41" s="138"/>
      <c r="C41" s="138"/>
      <c r="D41" s="139"/>
      <c r="E41" s="207"/>
      <c r="F41" s="165">
        <f t="shared" si="0"/>
        <v>0</v>
      </c>
      <c r="G41" s="209">
        <f t="shared" si="1"/>
        <v>0</v>
      </c>
    </row>
    <row r="42" spans="1:7" ht="16.5" thickBot="1">
      <c r="A42" s="104" t="s">
        <v>65</v>
      </c>
      <c r="B42" s="121"/>
      <c r="C42" s="121"/>
      <c r="D42" s="121"/>
      <c r="E42" s="208">
        <v>0.005</v>
      </c>
      <c r="F42" s="211">
        <f>E42*$E$24</f>
        <v>360</v>
      </c>
      <c r="G42" s="209">
        <f t="shared" si="1"/>
        <v>360</v>
      </c>
    </row>
    <row r="43" spans="1:8" ht="16.5" thickBot="1">
      <c r="A43" s="151" t="s">
        <v>66</v>
      </c>
      <c r="B43" s="169"/>
      <c r="C43" s="169"/>
      <c r="D43" s="170"/>
      <c r="E43" s="199">
        <f>E44+E45</f>
        <v>0.128</v>
      </c>
      <c r="F43" s="176">
        <f>E43*E24</f>
        <v>9216</v>
      </c>
      <c r="G43" s="155">
        <f t="shared" si="1"/>
        <v>9216</v>
      </c>
      <c r="H43" s="190">
        <f>E32+E33+E43</f>
        <v>0.6</v>
      </c>
    </row>
    <row r="44" spans="1:7" ht="15.75">
      <c r="A44" s="58" t="s">
        <v>59</v>
      </c>
      <c r="B44" s="133"/>
      <c r="C44" s="133"/>
      <c r="D44" s="134"/>
      <c r="E44" s="200">
        <v>0.1117</v>
      </c>
      <c r="F44" s="158">
        <f>E44*E24</f>
        <v>8042</v>
      </c>
      <c r="G44" s="159">
        <f t="shared" si="1"/>
        <v>8042</v>
      </c>
    </row>
    <row r="45" spans="1:7" ht="16.5" thickBot="1">
      <c r="A45" s="171" t="s">
        <v>60</v>
      </c>
      <c r="B45" s="127"/>
      <c r="C45" s="127"/>
      <c r="D45" s="172"/>
      <c r="E45" s="173">
        <v>0.0163</v>
      </c>
      <c r="F45" s="174">
        <f>E45*E24</f>
        <v>1174</v>
      </c>
      <c r="G45" s="168">
        <f t="shared" si="1"/>
        <v>1174</v>
      </c>
    </row>
    <row r="46" spans="1:7" ht="16.5" thickBot="1">
      <c r="A46" s="151" t="s">
        <v>67</v>
      </c>
      <c r="B46" s="169"/>
      <c r="C46" s="169"/>
      <c r="D46" s="170"/>
      <c r="E46" s="175">
        <f>'кл(ШКПЕРВ)'!F22</f>
        <v>0.0017</v>
      </c>
      <c r="F46" s="176">
        <f>E46*E24</f>
        <v>122</v>
      </c>
      <c r="G46" s="155">
        <f t="shared" si="1"/>
        <v>122</v>
      </c>
    </row>
    <row r="47" spans="1:7" ht="16.5" thickBot="1">
      <c r="A47" s="151" t="s">
        <v>68</v>
      </c>
      <c r="B47" s="151"/>
      <c r="C47" s="152"/>
      <c r="D47" s="177"/>
      <c r="E47" s="178">
        <f>E48+E49+E50</f>
        <v>0.058</v>
      </c>
      <c r="F47" s="154">
        <f>E47*E24</f>
        <v>4176</v>
      </c>
      <c r="G47" s="155">
        <f t="shared" si="1"/>
        <v>4176</v>
      </c>
    </row>
    <row r="48" spans="1:7" ht="16.5" thickBot="1">
      <c r="A48" s="58" t="s">
        <v>69</v>
      </c>
      <c r="B48" s="133"/>
      <c r="C48" s="133"/>
      <c r="D48" s="134"/>
      <c r="E48" s="179">
        <f>'кл(ШКПЕРВ)'!F24</f>
        <v>0.0469</v>
      </c>
      <c r="F48" s="180">
        <f>E48*E24</f>
        <v>3377</v>
      </c>
      <c r="G48" s="181">
        <f t="shared" si="1"/>
        <v>3377</v>
      </c>
    </row>
    <row r="49" spans="1:7" ht="16.5" thickBot="1">
      <c r="A49" s="137" t="s">
        <v>70</v>
      </c>
      <c r="B49" s="182"/>
      <c r="C49" s="182"/>
      <c r="D49" s="183"/>
      <c r="E49" s="179">
        <f>'кл(ШКПЕРВ)'!F25</f>
        <v>0.0071</v>
      </c>
      <c r="F49" s="164">
        <f>E49*E24</f>
        <v>511</v>
      </c>
      <c r="G49" s="165">
        <f t="shared" si="1"/>
        <v>511</v>
      </c>
    </row>
    <row r="50" spans="1:7" ht="16.5" thickBot="1">
      <c r="A50" s="104" t="s">
        <v>71</v>
      </c>
      <c r="B50" s="124"/>
      <c r="C50" s="124"/>
      <c r="D50" s="124"/>
      <c r="E50" s="179">
        <f>'кл(ШКПЕРВ)'!F26</f>
        <v>0.004</v>
      </c>
      <c r="F50" s="184">
        <f>E50*E24</f>
        <v>288</v>
      </c>
      <c r="G50" s="165">
        <f t="shared" si="1"/>
        <v>288</v>
      </c>
    </row>
    <row r="51" spans="1:7" ht="18.75" customHeight="1" thickBot="1">
      <c r="A51" s="151"/>
      <c r="B51" s="185"/>
      <c r="C51" s="185"/>
      <c r="D51" s="185"/>
      <c r="E51" s="153"/>
      <c r="F51" s="154">
        <f>E51*E24</f>
        <v>0</v>
      </c>
      <c r="G51" s="155">
        <f t="shared" si="1"/>
        <v>0</v>
      </c>
    </row>
    <row r="52" spans="1:7" ht="16.5" thickBot="1">
      <c r="A52" s="270" t="s">
        <v>72</v>
      </c>
      <c r="B52" s="271"/>
      <c r="C52" s="271"/>
      <c r="D52" s="272"/>
      <c r="E52" s="175">
        <f>100%-E30-E47-E46</f>
        <v>0.3403</v>
      </c>
      <c r="F52" s="176">
        <f>E52*E24</f>
        <v>24502</v>
      </c>
      <c r="G52" s="186">
        <f>F52</f>
        <v>24502</v>
      </c>
    </row>
    <row r="53" spans="1:7" ht="16.5" thickBot="1">
      <c r="A53" s="273" t="s">
        <v>44</v>
      </c>
      <c r="B53" s="274"/>
      <c r="C53" s="274"/>
      <c r="D53" s="275"/>
      <c r="E53" s="187">
        <f>E30+E46+E47+E51+E52</f>
        <v>1</v>
      </c>
      <c r="F53" s="149">
        <f>F30+F46+F47+F51+F52</f>
        <v>72000</v>
      </c>
      <c r="G53" s="150">
        <f>F53</f>
        <v>72000</v>
      </c>
    </row>
    <row r="54" spans="1:9" ht="12.75">
      <c r="A54" s="124"/>
      <c r="B54" s="124"/>
      <c r="C54" s="124"/>
      <c r="D54" s="124"/>
      <c r="E54" s="124"/>
      <c r="F54" s="124"/>
      <c r="G54" s="124"/>
      <c r="H54" s="124"/>
      <c r="I54" s="124"/>
    </row>
    <row r="55" spans="1:8" ht="15.75">
      <c r="A55" s="188" t="s">
        <v>7</v>
      </c>
      <c r="B55" s="189"/>
      <c r="C55" s="189"/>
      <c r="D55" s="188"/>
      <c r="E55" s="189"/>
      <c r="F55" s="188" t="s">
        <v>89</v>
      </c>
      <c r="G55" s="189"/>
      <c r="H55" s="189"/>
    </row>
  </sheetData>
  <sheetProtection/>
  <mergeCells count="13">
    <mergeCell ref="A11:G11"/>
    <mergeCell ref="A12:G12"/>
    <mergeCell ref="A14:D17"/>
    <mergeCell ref="E14:F14"/>
    <mergeCell ref="E15:F17"/>
    <mergeCell ref="A24:D24"/>
    <mergeCell ref="A53:D53"/>
    <mergeCell ref="A27:D29"/>
    <mergeCell ref="E27:E29"/>
    <mergeCell ref="F27:F29"/>
    <mergeCell ref="G27:G29"/>
    <mergeCell ref="A30:D30"/>
    <mergeCell ref="A52:D5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44"/>
  <sheetViews>
    <sheetView view="pageBreakPreview" zoomScale="80" zoomScaleSheetLayoutView="80" zoomScalePageLayoutView="0" workbookViewId="0" topLeftCell="A4">
      <selection activeCell="K16" sqref="K16"/>
    </sheetView>
  </sheetViews>
  <sheetFormatPr defaultColWidth="9.00390625" defaultRowHeight="12.75"/>
  <cols>
    <col min="4" max="4" width="23.75390625" style="0" customWidth="1"/>
    <col min="6" max="6" width="15.125" style="0" customWidth="1"/>
  </cols>
  <sheetData>
    <row r="1" spans="1:7" ht="15.75">
      <c r="A1" s="34"/>
      <c r="B1" s="34"/>
      <c r="C1" s="35"/>
      <c r="D1" s="34"/>
      <c r="E1" s="36" t="s">
        <v>80</v>
      </c>
      <c r="F1" s="36"/>
      <c r="G1" s="34"/>
    </row>
    <row r="2" spans="1:7" ht="15.75">
      <c r="A2" s="34"/>
      <c r="B2" s="34"/>
      <c r="C2" s="34"/>
      <c r="D2" s="34"/>
      <c r="E2" s="34" t="s">
        <v>17</v>
      </c>
      <c r="F2" s="36" t="s">
        <v>81</v>
      </c>
      <c r="G2" s="34"/>
    </row>
    <row r="3" spans="1:7" ht="15.75">
      <c r="A3" s="34"/>
      <c r="B3" s="34"/>
      <c r="C3" s="34"/>
      <c r="D3" s="34"/>
      <c r="E3" s="36" t="s">
        <v>99</v>
      </c>
      <c r="F3" s="36"/>
      <c r="G3" s="34"/>
    </row>
    <row r="4" spans="1:7" ht="15.75">
      <c r="A4" s="34"/>
      <c r="B4" s="34"/>
      <c r="C4" s="34"/>
      <c r="D4" s="34"/>
      <c r="E4" s="34"/>
      <c r="F4" s="34"/>
      <c r="G4" s="34"/>
    </row>
    <row r="5" spans="1:7" ht="15.75">
      <c r="A5" s="34"/>
      <c r="B5" s="34"/>
      <c r="C5" s="34"/>
      <c r="D5" s="34"/>
      <c r="E5" s="34"/>
      <c r="F5" s="34"/>
      <c r="G5" s="34"/>
    </row>
    <row r="6" spans="1:7" ht="15.75">
      <c r="A6" s="34"/>
      <c r="B6" s="34"/>
      <c r="C6" s="34"/>
      <c r="D6" s="37" t="s">
        <v>18</v>
      </c>
      <c r="E6" s="36"/>
      <c r="F6" s="36"/>
      <c r="G6" s="34"/>
    </row>
    <row r="7" spans="1:7" ht="15.75">
      <c r="A7" s="34"/>
      <c r="B7" s="34"/>
      <c r="C7" s="239" t="s">
        <v>19</v>
      </c>
      <c r="D7" s="239"/>
      <c r="E7" s="239"/>
      <c r="F7" s="239"/>
      <c r="G7" s="34"/>
    </row>
    <row r="8" spans="1:7" ht="15.75">
      <c r="A8" s="34"/>
      <c r="B8" s="34"/>
      <c r="C8" s="239" t="s">
        <v>20</v>
      </c>
      <c r="D8" s="239"/>
      <c r="E8" s="239"/>
      <c r="F8" s="239"/>
      <c r="G8" s="34"/>
    </row>
    <row r="9" spans="1:7" ht="15.75">
      <c r="A9" s="239" t="s">
        <v>88</v>
      </c>
      <c r="B9" s="240"/>
      <c r="C9" s="240"/>
      <c r="D9" s="240"/>
      <c r="E9" s="240"/>
      <c r="F9" s="240"/>
      <c r="G9" s="240"/>
    </row>
    <row r="10" spans="1:7" ht="15.75">
      <c r="A10" s="34"/>
      <c r="B10" s="34"/>
      <c r="C10" s="34"/>
      <c r="D10" s="37" t="s">
        <v>96</v>
      </c>
      <c r="E10" s="36"/>
      <c r="F10" s="36"/>
      <c r="G10" s="34"/>
    </row>
    <row r="11" spans="1:7" ht="15.75">
      <c r="A11" s="34"/>
      <c r="B11" s="34"/>
      <c r="C11" s="34"/>
      <c r="D11" s="34"/>
      <c r="E11" s="34"/>
      <c r="F11" s="34"/>
      <c r="G11" s="34"/>
    </row>
    <row r="12" spans="1:7" ht="16.5" thickBot="1">
      <c r="A12" s="34"/>
      <c r="B12" s="34"/>
      <c r="C12" s="34"/>
      <c r="D12" s="34"/>
      <c r="E12" s="34"/>
      <c r="F12" s="34"/>
      <c r="G12" s="34"/>
    </row>
    <row r="13" spans="1:7" ht="16.5" thickBot="1">
      <c r="A13" s="38"/>
      <c r="B13" s="39"/>
      <c r="C13" s="39"/>
      <c r="D13" s="40"/>
      <c r="E13" s="241" t="s">
        <v>95</v>
      </c>
      <c r="F13" s="242"/>
      <c r="G13" s="243" t="s">
        <v>21</v>
      </c>
    </row>
    <row r="14" spans="1:7" ht="33" customHeight="1" thickBot="1">
      <c r="A14" s="42"/>
      <c r="B14" s="36" t="s">
        <v>22</v>
      </c>
      <c r="C14" s="36"/>
      <c r="D14" s="43"/>
      <c r="E14" s="245" t="s">
        <v>85</v>
      </c>
      <c r="F14" s="246"/>
      <c r="G14" s="244"/>
    </row>
    <row r="15" spans="1:7" ht="18" customHeight="1" thickBot="1">
      <c r="A15" s="44"/>
      <c r="B15" s="45"/>
      <c r="C15" s="45"/>
      <c r="D15" s="46"/>
      <c r="E15" s="47" t="s">
        <v>24</v>
      </c>
      <c r="F15" s="48" t="s">
        <v>23</v>
      </c>
      <c r="G15" s="41" t="s">
        <v>24</v>
      </c>
    </row>
    <row r="16" spans="1:7" ht="16.5" thickBot="1">
      <c r="A16" s="49" t="s">
        <v>25</v>
      </c>
      <c r="B16" s="50"/>
      <c r="C16" s="50"/>
      <c r="D16" s="50"/>
      <c r="E16" s="51">
        <f>E17+E20</f>
        <v>418.96</v>
      </c>
      <c r="F16" s="52">
        <f>F17+F20</f>
        <v>0.5237</v>
      </c>
      <c r="G16" s="51">
        <f>G17+G20</f>
        <v>418.95</v>
      </c>
    </row>
    <row r="17" spans="1:7" ht="16.5" thickBot="1">
      <c r="A17" s="53" t="s">
        <v>26</v>
      </c>
      <c r="B17" s="54"/>
      <c r="C17" s="54"/>
      <c r="D17" s="54"/>
      <c r="E17" s="55">
        <f>E18+E19</f>
        <v>418.96</v>
      </c>
      <c r="F17" s="56">
        <f>F18+F19</f>
        <v>0.5237</v>
      </c>
      <c r="G17" s="57">
        <f>G18+G19-0.01</f>
        <v>418.95</v>
      </c>
    </row>
    <row r="18" spans="1:7" ht="15.75">
      <c r="A18" s="58" t="s">
        <v>27</v>
      </c>
      <c r="B18" s="59"/>
      <c r="C18" s="60"/>
      <c r="D18" s="61"/>
      <c r="E18" s="62">
        <f>F18*G40</f>
        <v>329.6</v>
      </c>
      <c r="F18" s="63">
        <v>0.412</v>
      </c>
      <c r="G18" s="64">
        <f>E18</f>
        <v>329.6</v>
      </c>
    </row>
    <row r="19" spans="1:7" ht="16.5" thickBot="1">
      <c r="A19" s="231" t="s">
        <v>28</v>
      </c>
      <c r="B19" s="232"/>
      <c r="C19" s="232"/>
      <c r="D19" s="232"/>
      <c r="E19" s="65">
        <f>F19*G40</f>
        <v>89.36</v>
      </c>
      <c r="F19" s="106">
        <f>F18*27.1%</f>
        <v>0.1117</v>
      </c>
      <c r="G19" s="66">
        <f>E19</f>
        <v>89.36</v>
      </c>
    </row>
    <row r="20" spans="1:7" ht="16.5" thickBot="1">
      <c r="A20" s="67"/>
      <c r="B20" s="68"/>
      <c r="C20" s="68"/>
      <c r="D20" s="68"/>
      <c r="E20" s="55"/>
      <c r="F20" s="69"/>
      <c r="G20" s="57">
        <f>E20</f>
        <v>0</v>
      </c>
    </row>
    <row r="21" spans="1:7" ht="16.5" thickBot="1">
      <c r="A21" s="70" t="s">
        <v>29</v>
      </c>
      <c r="B21" s="71"/>
      <c r="C21" s="71"/>
      <c r="D21" s="72"/>
      <c r="E21" s="73">
        <f>E22+E23+E27</f>
        <v>108.8</v>
      </c>
      <c r="F21" s="74">
        <f>F22+F23+F27</f>
        <v>0.136</v>
      </c>
      <c r="G21" s="75">
        <f>G22+G23+G27</f>
        <v>108.8</v>
      </c>
    </row>
    <row r="22" spans="1:9" ht="16.5" thickBot="1">
      <c r="A22" s="76" t="s">
        <v>30</v>
      </c>
      <c r="B22" s="77"/>
      <c r="C22" s="77"/>
      <c r="D22" s="78"/>
      <c r="E22" s="79">
        <f>F22*G40</f>
        <v>1.36</v>
      </c>
      <c r="F22" s="80">
        <f>РКУ!I23</f>
        <v>0.0017</v>
      </c>
      <c r="G22" s="81">
        <f>E22</f>
        <v>1.36</v>
      </c>
      <c r="I22" s="190">
        <f>F17+F27</f>
        <v>0.6</v>
      </c>
    </row>
    <row r="23" spans="1:7" ht="16.5" thickBot="1">
      <c r="A23" s="82" t="s">
        <v>31</v>
      </c>
      <c r="B23" s="82"/>
      <c r="C23" s="54"/>
      <c r="D23" s="83"/>
      <c r="E23" s="84">
        <f>E24+E25+E26</f>
        <v>46.4</v>
      </c>
      <c r="F23" s="69">
        <f>F24+F25+F26</f>
        <v>0.058</v>
      </c>
      <c r="G23" s="57">
        <f>G24+G25+G26</f>
        <v>46.4</v>
      </c>
    </row>
    <row r="24" spans="1:7" ht="15.75">
      <c r="A24" s="85" t="s">
        <v>32</v>
      </c>
      <c r="B24" s="86"/>
      <c r="C24" s="86"/>
      <c r="D24" s="87"/>
      <c r="E24" s="88">
        <f>F24*G40</f>
        <v>37.52</v>
      </c>
      <c r="F24" s="89">
        <f>РКУ!I20</f>
        <v>0.0469</v>
      </c>
      <c r="G24" s="88">
        <f>E24</f>
        <v>37.52</v>
      </c>
    </row>
    <row r="25" spans="1:7" ht="15.75">
      <c r="A25" s="90" t="s">
        <v>33</v>
      </c>
      <c r="B25" s="91"/>
      <c r="C25" s="91"/>
      <c r="D25" s="92"/>
      <c r="E25" s="93">
        <f>F25*G40</f>
        <v>5.68</v>
      </c>
      <c r="F25" s="89">
        <f>РКУ!I21</f>
        <v>0.0071</v>
      </c>
      <c r="G25" s="93">
        <f>E25</f>
        <v>5.68</v>
      </c>
    </row>
    <row r="26" spans="1:7" ht="16.5" thickBot="1">
      <c r="A26" s="94" t="s">
        <v>34</v>
      </c>
      <c r="B26" s="95"/>
      <c r="C26" s="95"/>
      <c r="D26" s="95"/>
      <c r="E26" s="96">
        <f>F26*G40</f>
        <v>3.2</v>
      </c>
      <c r="F26" s="89">
        <f>РКУ!I22</f>
        <v>0.004</v>
      </c>
      <c r="G26" s="97">
        <f>E26</f>
        <v>3.2</v>
      </c>
    </row>
    <row r="27" spans="1:7" ht="16.5" thickBot="1">
      <c r="A27" s="53" t="s">
        <v>35</v>
      </c>
      <c r="B27" s="53"/>
      <c r="C27" s="98"/>
      <c r="D27" s="99"/>
      <c r="E27" s="55">
        <f>E28+E37</f>
        <v>61.04</v>
      </c>
      <c r="F27" s="56">
        <f>F28+F37</f>
        <v>0.0763</v>
      </c>
      <c r="G27" s="55">
        <f>G28+G37</f>
        <v>61.04</v>
      </c>
    </row>
    <row r="28" spans="1:7" ht="16.5" thickBot="1">
      <c r="A28" s="100" t="s">
        <v>36</v>
      </c>
      <c r="B28" s="101"/>
      <c r="C28" s="101"/>
      <c r="D28" s="101"/>
      <c r="E28" s="102">
        <f>SUM(E29:E36)</f>
        <v>48</v>
      </c>
      <c r="F28" s="103">
        <f>SUM(F29:F36)</f>
        <v>0.06</v>
      </c>
      <c r="G28" s="102">
        <f>SUM(G29:G36)</f>
        <v>48</v>
      </c>
    </row>
    <row r="29" spans="1:7" ht="15.75" hidden="1">
      <c r="A29" s="104" t="s">
        <v>74</v>
      </c>
      <c r="B29" s="34"/>
      <c r="C29" s="34"/>
      <c r="D29" s="34"/>
      <c r="E29" s="65">
        <f>F29*G40</f>
        <v>0</v>
      </c>
      <c r="F29" s="106">
        <v>0</v>
      </c>
      <c r="G29" s="105">
        <f aca="true" t="shared" si="0" ref="G29:G35">E29</f>
        <v>0</v>
      </c>
    </row>
    <row r="30" spans="1:7" ht="15.75" hidden="1">
      <c r="A30" s="104" t="s">
        <v>37</v>
      </c>
      <c r="B30" s="34"/>
      <c r="C30" s="34"/>
      <c r="D30" s="34"/>
      <c r="E30" s="65">
        <f>F30*G40</f>
        <v>0</v>
      </c>
      <c r="F30" s="106">
        <v>0</v>
      </c>
      <c r="G30" s="107">
        <f t="shared" si="0"/>
        <v>0</v>
      </c>
    </row>
    <row r="31" spans="1:7" ht="15.75" hidden="1">
      <c r="A31" s="104" t="s">
        <v>38</v>
      </c>
      <c r="B31" s="34"/>
      <c r="C31" s="34"/>
      <c r="D31" s="34"/>
      <c r="E31" s="65">
        <f>F31*G40</f>
        <v>0</v>
      </c>
      <c r="F31" s="106">
        <v>0</v>
      </c>
      <c r="G31" s="107">
        <f t="shared" si="0"/>
        <v>0</v>
      </c>
    </row>
    <row r="32" spans="1:7" ht="15.75" hidden="1">
      <c r="A32" s="104" t="s">
        <v>39</v>
      </c>
      <c r="B32" s="34"/>
      <c r="C32" s="34"/>
      <c r="D32" s="34"/>
      <c r="E32" s="105">
        <f>F32*G40</f>
        <v>0</v>
      </c>
      <c r="F32" s="106">
        <v>0</v>
      </c>
      <c r="G32" s="107">
        <f t="shared" si="0"/>
        <v>0</v>
      </c>
    </row>
    <row r="33" spans="1:7" ht="15.75" hidden="1">
      <c r="A33" s="104" t="s">
        <v>40</v>
      </c>
      <c r="B33" s="36"/>
      <c r="C33" s="36"/>
      <c r="D33" s="36"/>
      <c r="E33" s="105">
        <f>F33*G40</f>
        <v>0</v>
      </c>
      <c r="F33" s="108">
        <v>0</v>
      </c>
      <c r="G33" s="107">
        <f t="shared" si="0"/>
        <v>0</v>
      </c>
    </row>
    <row r="34" spans="1:7" ht="15.75">
      <c r="A34" s="104" t="s">
        <v>75</v>
      </c>
      <c r="B34" s="36"/>
      <c r="C34" s="36"/>
      <c r="D34" s="36"/>
      <c r="E34" s="105">
        <f>F34*G40</f>
        <v>4</v>
      </c>
      <c r="F34" s="108">
        <v>0.005</v>
      </c>
      <c r="G34" s="107">
        <f t="shared" si="0"/>
        <v>4</v>
      </c>
    </row>
    <row r="35" spans="1:7" ht="15.75">
      <c r="A35" s="104" t="s">
        <v>76</v>
      </c>
      <c r="B35" s="36"/>
      <c r="C35" s="36"/>
      <c r="D35" s="36"/>
      <c r="E35" s="105">
        <f>F35*G40</f>
        <v>40</v>
      </c>
      <c r="F35" s="108">
        <v>0.05</v>
      </c>
      <c r="G35" s="107">
        <f t="shared" si="0"/>
        <v>40</v>
      </c>
    </row>
    <row r="36" spans="1:7" ht="16.5" thickBot="1">
      <c r="A36" s="104" t="s">
        <v>41</v>
      </c>
      <c r="B36" s="36"/>
      <c r="C36" s="36"/>
      <c r="D36" s="36"/>
      <c r="E36" s="109">
        <f>F36*G40</f>
        <v>4</v>
      </c>
      <c r="F36" s="110">
        <v>0.005</v>
      </c>
      <c r="G36" s="111">
        <f>E36</f>
        <v>4</v>
      </c>
    </row>
    <row r="37" spans="1:7" ht="16.5" thickBot="1">
      <c r="A37" s="112" t="s">
        <v>42</v>
      </c>
      <c r="B37" s="53"/>
      <c r="C37" s="98"/>
      <c r="D37" s="99"/>
      <c r="E37" s="113">
        <f>F37*G40</f>
        <v>13.04</v>
      </c>
      <c r="F37" s="80">
        <f>SUM(F29:F36)*27.1%</f>
        <v>0.0163</v>
      </c>
      <c r="G37" s="55">
        <f>E37</f>
        <v>13.04</v>
      </c>
    </row>
    <row r="38" spans="1:7" ht="31.5" customHeight="1" thickBot="1">
      <c r="A38" s="233" t="s">
        <v>43</v>
      </c>
      <c r="B38" s="234"/>
      <c r="C38" s="234"/>
      <c r="D38" s="235"/>
      <c r="E38" s="73">
        <f>G40-E16-E21</f>
        <v>272.24</v>
      </c>
      <c r="F38" s="212">
        <f>F40-F16-F21</f>
        <v>0.3403</v>
      </c>
      <c r="G38" s="114">
        <f>E38</f>
        <v>272.24</v>
      </c>
    </row>
    <row r="39" spans="1:7" ht="16.5" thickBot="1">
      <c r="A39" s="104"/>
      <c r="B39" s="34"/>
      <c r="C39" s="34"/>
      <c r="D39" s="43"/>
      <c r="E39" s="115"/>
      <c r="F39" s="116"/>
      <c r="G39" s="117"/>
    </row>
    <row r="40" spans="1:7" ht="16.5" thickBot="1">
      <c r="A40" s="236" t="s">
        <v>44</v>
      </c>
      <c r="B40" s="237"/>
      <c r="C40" s="237"/>
      <c r="D40" s="238"/>
      <c r="E40" s="55">
        <f>E16+E21+E38</f>
        <v>800</v>
      </c>
      <c r="F40" s="118">
        <v>1</v>
      </c>
      <c r="G40" s="55">
        <v>800</v>
      </c>
    </row>
    <row r="41" spans="1:7" ht="15.75">
      <c r="A41" s="34"/>
      <c r="B41" s="34"/>
      <c r="C41" s="34"/>
      <c r="D41" s="34"/>
      <c r="E41" s="119"/>
      <c r="F41" s="34"/>
      <c r="G41" s="119"/>
    </row>
    <row r="42" spans="1:7" ht="15.75">
      <c r="A42" s="34"/>
      <c r="B42" s="34"/>
      <c r="C42" s="34"/>
      <c r="D42" s="34"/>
      <c r="E42" s="34"/>
      <c r="F42" s="34"/>
      <c r="G42" s="34"/>
    </row>
    <row r="43" spans="1:7" ht="15.75">
      <c r="A43" s="34"/>
      <c r="B43" s="34"/>
      <c r="C43" s="34"/>
      <c r="D43" s="34"/>
      <c r="E43" s="34"/>
      <c r="F43" s="34"/>
      <c r="G43" s="34"/>
    </row>
    <row r="44" spans="1:7" ht="15.75">
      <c r="A44" s="36" t="s">
        <v>7</v>
      </c>
      <c r="B44" s="36"/>
      <c r="C44" s="34"/>
      <c r="D44" s="36"/>
      <c r="E44" s="36"/>
      <c r="F44" s="188" t="s">
        <v>89</v>
      </c>
      <c r="G44" s="34"/>
    </row>
  </sheetData>
  <sheetProtection/>
  <mergeCells count="9">
    <mergeCell ref="A19:D19"/>
    <mergeCell ref="A38:D38"/>
    <mergeCell ref="A40:D40"/>
    <mergeCell ref="C7:F7"/>
    <mergeCell ref="C8:F8"/>
    <mergeCell ref="A9:G9"/>
    <mergeCell ref="E13:F13"/>
    <mergeCell ref="G13:G14"/>
    <mergeCell ref="E14:F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44"/>
  <sheetViews>
    <sheetView view="pageBreakPreview" zoomScale="110" zoomScaleSheetLayoutView="110" zoomScalePageLayoutView="0" workbookViewId="0" topLeftCell="A16">
      <selection activeCell="J45" sqref="J45"/>
    </sheetView>
  </sheetViews>
  <sheetFormatPr defaultColWidth="9.00390625" defaultRowHeight="12.75"/>
  <cols>
    <col min="4" max="4" width="23.75390625" style="0" customWidth="1"/>
    <col min="6" max="6" width="15.125" style="0" customWidth="1"/>
  </cols>
  <sheetData>
    <row r="1" spans="1:7" ht="15.75">
      <c r="A1" s="34"/>
      <c r="B1" s="34"/>
      <c r="C1" s="35"/>
      <c r="D1" s="34"/>
      <c r="E1" s="36" t="s">
        <v>80</v>
      </c>
      <c r="F1" s="36"/>
      <c r="G1" s="34"/>
    </row>
    <row r="2" spans="1:7" ht="15.75">
      <c r="A2" s="34"/>
      <c r="B2" s="34"/>
      <c r="C2" s="34"/>
      <c r="D2" s="34"/>
      <c r="E2" s="34" t="s">
        <v>17</v>
      </c>
      <c r="F2" s="36" t="s">
        <v>81</v>
      </c>
      <c r="G2" s="34"/>
    </row>
    <row r="3" spans="1:7" ht="15.75">
      <c r="A3" s="34"/>
      <c r="B3" s="34"/>
      <c r="C3" s="34"/>
      <c r="D3" s="34"/>
      <c r="E3" s="36" t="s">
        <v>98</v>
      </c>
      <c r="F3" s="36"/>
      <c r="G3" s="34"/>
    </row>
    <row r="4" spans="1:7" ht="15.75">
      <c r="A4" s="34"/>
      <c r="B4" s="34"/>
      <c r="C4" s="34"/>
      <c r="D4" s="34"/>
      <c r="E4" s="34"/>
      <c r="F4" s="34"/>
      <c r="G4" s="34"/>
    </row>
    <row r="5" spans="1:7" ht="15.75">
      <c r="A5" s="34"/>
      <c r="B5" s="34"/>
      <c r="C5" s="34"/>
      <c r="D5" s="34"/>
      <c r="E5" s="34"/>
      <c r="F5" s="34"/>
      <c r="G5" s="34"/>
    </row>
    <row r="6" spans="1:7" ht="15.75">
      <c r="A6" s="34"/>
      <c r="B6" s="34"/>
      <c r="C6" s="34"/>
      <c r="D6" s="37" t="s">
        <v>18</v>
      </c>
      <c r="E6" s="36"/>
      <c r="F6" s="36"/>
      <c r="G6" s="34"/>
    </row>
    <row r="7" spans="1:7" ht="15.75">
      <c r="A7" s="34"/>
      <c r="B7" s="34"/>
      <c r="C7" s="239" t="s">
        <v>19</v>
      </c>
      <c r="D7" s="239"/>
      <c r="E7" s="239"/>
      <c r="F7" s="239"/>
      <c r="G7" s="34"/>
    </row>
    <row r="8" spans="1:7" ht="15.75">
      <c r="A8" s="34"/>
      <c r="B8" s="34"/>
      <c r="C8" s="239" t="s">
        <v>20</v>
      </c>
      <c r="D8" s="239"/>
      <c r="E8" s="239"/>
      <c r="F8" s="239"/>
      <c r="G8" s="34"/>
    </row>
    <row r="9" spans="1:7" ht="15.75">
      <c r="A9" s="239" t="s">
        <v>88</v>
      </c>
      <c r="B9" s="240"/>
      <c r="C9" s="240"/>
      <c r="D9" s="240"/>
      <c r="E9" s="240"/>
      <c r="F9" s="240"/>
      <c r="G9" s="240"/>
    </row>
    <row r="10" spans="1:7" ht="15.75">
      <c r="A10" s="34"/>
      <c r="B10" s="34"/>
      <c r="C10" s="34"/>
      <c r="D10" s="37" t="s">
        <v>96</v>
      </c>
      <c r="E10" s="36"/>
      <c r="F10" s="36"/>
      <c r="G10" s="34"/>
    </row>
    <row r="11" spans="1:7" ht="15.75">
      <c r="A11" s="34"/>
      <c r="B11" s="34"/>
      <c r="C11" s="34"/>
      <c r="D11" s="34"/>
      <c r="E11" s="34"/>
      <c r="F11" s="34"/>
      <c r="G11" s="34"/>
    </row>
    <row r="12" spans="1:7" ht="16.5" thickBot="1">
      <c r="A12" s="34"/>
      <c r="B12" s="34"/>
      <c r="C12" s="34"/>
      <c r="D12" s="34"/>
      <c r="E12" s="34"/>
      <c r="F12" s="34"/>
      <c r="G12" s="34"/>
    </row>
    <row r="13" spans="1:7" ht="16.5" thickBot="1">
      <c r="A13" s="38"/>
      <c r="B13" s="39"/>
      <c r="C13" s="39"/>
      <c r="D13" s="40"/>
      <c r="E13" s="241" t="s">
        <v>95</v>
      </c>
      <c r="F13" s="242"/>
      <c r="G13" s="243" t="s">
        <v>21</v>
      </c>
    </row>
    <row r="14" spans="1:9" ht="48.75" customHeight="1" thickBot="1">
      <c r="A14" s="42"/>
      <c r="B14" s="36" t="s">
        <v>22</v>
      </c>
      <c r="C14" s="36"/>
      <c r="D14" s="43"/>
      <c r="E14" s="245" t="s">
        <v>106</v>
      </c>
      <c r="F14" s="246"/>
      <c r="G14" s="244"/>
      <c r="I14">
        <v>500</v>
      </c>
    </row>
    <row r="15" spans="1:7" ht="18" customHeight="1" thickBot="1">
      <c r="A15" s="44"/>
      <c r="B15" s="45"/>
      <c r="C15" s="45"/>
      <c r="D15" s="46"/>
      <c r="E15" s="47" t="s">
        <v>24</v>
      </c>
      <c r="F15" s="48" t="s">
        <v>23</v>
      </c>
      <c r="G15" s="41" t="s">
        <v>24</v>
      </c>
    </row>
    <row r="16" spans="1:7" ht="16.5" thickBot="1">
      <c r="A16" s="49" t="s">
        <v>25</v>
      </c>
      <c r="B16" s="50"/>
      <c r="C16" s="50"/>
      <c r="D16" s="50"/>
      <c r="E16" s="51">
        <f>E17+E20</f>
        <v>418.96</v>
      </c>
      <c r="F16" s="52">
        <f>F17+F20</f>
        <v>0.5237</v>
      </c>
      <c r="G16" s="51">
        <f>G17+G20</f>
        <v>418.95</v>
      </c>
    </row>
    <row r="17" spans="1:7" ht="16.5" thickBot="1">
      <c r="A17" s="53" t="s">
        <v>26</v>
      </c>
      <c r="B17" s="54"/>
      <c r="C17" s="54"/>
      <c r="D17" s="54"/>
      <c r="E17" s="55">
        <f>E18+E19</f>
        <v>418.96</v>
      </c>
      <c r="F17" s="56">
        <f>F18+F19</f>
        <v>0.5237</v>
      </c>
      <c r="G17" s="57">
        <f>G18+G19-0.01</f>
        <v>418.95</v>
      </c>
    </row>
    <row r="18" spans="1:7" ht="15.75">
      <c r="A18" s="58" t="s">
        <v>27</v>
      </c>
      <c r="B18" s="59"/>
      <c r="C18" s="60"/>
      <c r="D18" s="61"/>
      <c r="E18" s="62">
        <f>F18*G40</f>
        <v>329.6</v>
      </c>
      <c r="F18" s="63">
        <f>35.2%+6%</f>
        <v>0.412</v>
      </c>
      <c r="G18" s="64">
        <f>E18</f>
        <v>329.6</v>
      </c>
    </row>
    <row r="19" spans="1:7" ht="16.5" thickBot="1">
      <c r="A19" s="231" t="s">
        <v>28</v>
      </c>
      <c r="B19" s="232"/>
      <c r="C19" s="232"/>
      <c r="D19" s="232"/>
      <c r="E19" s="65">
        <f>F19*G40</f>
        <v>89.36</v>
      </c>
      <c r="F19" s="106">
        <f>F18*27.1%</f>
        <v>0.1117</v>
      </c>
      <c r="G19" s="66">
        <f>E19</f>
        <v>89.36</v>
      </c>
    </row>
    <row r="20" spans="1:7" ht="16.5" thickBot="1">
      <c r="A20" s="67"/>
      <c r="B20" s="68"/>
      <c r="C20" s="68"/>
      <c r="D20" s="68"/>
      <c r="E20" s="55"/>
      <c r="F20" s="69"/>
      <c r="G20" s="57">
        <f>E20</f>
        <v>0</v>
      </c>
    </row>
    <row r="21" spans="1:7" ht="16.5" thickBot="1">
      <c r="A21" s="70" t="s">
        <v>29</v>
      </c>
      <c r="B21" s="71"/>
      <c r="C21" s="71"/>
      <c r="D21" s="72"/>
      <c r="E21" s="73">
        <f>E22+E23+E27</f>
        <v>108.8</v>
      </c>
      <c r="F21" s="74">
        <f>F22+F23+F27</f>
        <v>0.136</v>
      </c>
      <c r="G21" s="75">
        <f>G22+G23+G27</f>
        <v>108.8</v>
      </c>
    </row>
    <row r="22" spans="1:9" ht="16.5" thickBot="1">
      <c r="A22" s="76" t="s">
        <v>30</v>
      </c>
      <c r="B22" s="77"/>
      <c r="C22" s="77"/>
      <c r="D22" s="78"/>
      <c r="E22" s="79">
        <f>F22*G40</f>
        <v>1.36</v>
      </c>
      <c r="F22" s="80">
        <f>РКУ!I23</f>
        <v>0.0017</v>
      </c>
      <c r="G22" s="81">
        <f>E22</f>
        <v>1.36</v>
      </c>
      <c r="I22" s="190">
        <f>F17+F27</f>
        <v>0.6</v>
      </c>
    </row>
    <row r="23" spans="1:7" ht="16.5" thickBot="1">
      <c r="A23" s="82" t="s">
        <v>31</v>
      </c>
      <c r="B23" s="82"/>
      <c r="C23" s="54"/>
      <c r="D23" s="83"/>
      <c r="E23" s="84">
        <f>E24+E25+E26</f>
        <v>46.4</v>
      </c>
      <c r="F23" s="69">
        <f>F24+F25+F26</f>
        <v>0.058</v>
      </c>
      <c r="G23" s="57">
        <f>G24+G25+G26</f>
        <v>46.4</v>
      </c>
    </row>
    <row r="24" spans="1:7" ht="15.75">
      <c r="A24" s="85" t="s">
        <v>32</v>
      </c>
      <c r="B24" s="86"/>
      <c r="C24" s="86"/>
      <c r="D24" s="87"/>
      <c r="E24" s="88">
        <f>F24*G40</f>
        <v>37.52</v>
      </c>
      <c r="F24" s="89">
        <f>РКУ!I20</f>
        <v>0.0469</v>
      </c>
      <c r="G24" s="88">
        <f>E24</f>
        <v>37.52</v>
      </c>
    </row>
    <row r="25" spans="1:7" ht="15.75">
      <c r="A25" s="90" t="s">
        <v>33</v>
      </c>
      <c r="B25" s="91"/>
      <c r="C25" s="91"/>
      <c r="D25" s="92"/>
      <c r="E25" s="93">
        <f>F25*G40</f>
        <v>5.68</v>
      </c>
      <c r="F25" s="89">
        <f>РКУ!I21</f>
        <v>0.0071</v>
      </c>
      <c r="G25" s="93">
        <f>E25</f>
        <v>5.68</v>
      </c>
    </row>
    <row r="26" spans="1:7" ht="16.5" thickBot="1">
      <c r="A26" s="94" t="s">
        <v>34</v>
      </c>
      <c r="B26" s="95"/>
      <c r="C26" s="95"/>
      <c r="D26" s="95"/>
      <c r="E26" s="96">
        <f>F26*G40</f>
        <v>3.2</v>
      </c>
      <c r="F26" s="89">
        <f>РКУ!I22</f>
        <v>0.004</v>
      </c>
      <c r="G26" s="97">
        <f>E26</f>
        <v>3.2</v>
      </c>
    </row>
    <row r="27" spans="1:7" ht="16.5" thickBot="1">
      <c r="A27" s="53" t="s">
        <v>35</v>
      </c>
      <c r="B27" s="53"/>
      <c r="C27" s="98"/>
      <c r="D27" s="99"/>
      <c r="E27" s="55">
        <f>E28+E37</f>
        <v>61.04</v>
      </c>
      <c r="F27" s="56">
        <f>F28+F37</f>
        <v>0.0763</v>
      </c>
      <c r="G27" s="55">
        <f>G28+G37</f>
        <v>61.04</v>
      </c>
    </row>
    <row r="28" spans="1:7" ht="16.5" thickBot="1">
      <c r="A28" s="100" t="s">
        <v>36</v>
      </c>
      <c r="B28" s="101"/>
      <c r="C28" s="101"/>
      <c r="D28" s="101"/>
      <c r="E28" s="102">
        <f>SUM(E29:E36)</f>
        <v>48</v>
      </c>
      <c r="F28" s="103">
        <f>SUM(F29:F36)</f>
        <v>0.06</v>
      </c>
      <c r="G28" s="102">
        <f>SUM(G29:G36)</f>
        <v>48</v>
      </c>
    </row>
    <row r="29" spans="1:7" ht="15.75" hidden="1">
      <c r="A29" s="104" t="s">
        <v>74</v>
      </c>
      <c r="B29" s="34"/>
      <c r="C29" s="34"/>
      <c r="D29" s="34"/>
      <c r="E29" s="65">
        <f>F29*G40</f>
        <v>0</v>
      </c>
      <c r="F29" s="106">
        <v>0</v>
      </c>
      <c r="G29" s="105">
        <f aca="true" t="shared" si="0" ref="G29:G35">E29</f>
        <v>0</v>
      </c>
    </row>
    <row r="30" spans="1:7" ht="15.75" hidden="1">
      <c r="A30" s="104" t="s">
        <v>37</v>
      </c>
      <c r="B30" s="34"/>
      <c r="C30" s="34"/>
      <c r="D30" s="34"/>
      <c r="E30" s="65">
        <f>F30*G40</f>
        <v>0</v>
      </c>
      <c r="F30" s="106">
        <v>0</v>
      </c>
      <c r="G30" s="107">
        <f t="shared" si="0"/>
        <v>0</v>
      </c>
    </row>
    <row r="31" spans="1:7" ht="15.75" hidden="1">
      <c r="A31" s="104" t="s">
        <v>38</v>
      </c>
      <c r="B31" s="34"/>
      <c r="C31" s="34"/>
      <c r="D31" s="34"/>
      <c r="E31" s="65">
        <f>F31*G40</f>
        <v>0</v>
      </c>
      <c r="F31" s="106">
        <v>0</v>
      </c>
      <c r="G31" s="107">
        <f t="shared" si="0"/>
        <v>0</v>
      </c>
    </row>
    <row r="32" spans="1:7" ht="15.75" hidden="1">
      <c r="A32" s="104" t="s">
        <v>39</v>
      </c>
      <c r="B32" s="34"/>
      <c r="C32" s="34"/>
      <c r="D32" s="34"/>
      <c r="E32" s="105">
        <f>F32*G40</f>
        <v>0</v>
      </c>
      <c r="F32" s="106">
        <v>0</v>
      </c>
      <c r="G32" s="107">
        <f t="shared" si="0"/>
        <v>0</v>
      </c>
    </row>
    <row r="33" spans="1:7" ht="15.75" hidden="1">
      <c r="A33" s="104" t="s">
        <v>40</v>
      </c>
      <c r="B33" s="36"/>
      <c r="C33" s="36"/>
      <c r="D33" s="36"/>
      <c r="E33" s="105">
        <f>F33*G40</f>
        <v>0</v>
      </c>
      <c r="F33" s="108">
        <v>0</v>
      </c>
      <c r="G33" s="107">
        <f t="shared" si="0"/>
        <v>0</v>
      </c>
    </row>
    <row r="34" spans="1:7" ht="15.75">
      <c r="A34" s="104" t="s">
        <v>75</v>
      </c>
      <c r="B34" s="36"/>
      <c r="C34" s="36"/>
      <c r="D34" s="36"/>
      <c r="E34" s="105">
        <f>F34*G40</f>
        <v>4</v>
      </c>
      <c r="F34" s="108">
        <v>0.005</v>
      </c>
      <c r="G34" s="107">
        <f t="shared" si="0"/>
        <v>4</v>
      </c>
    </row>
    <row r="35" spans="1:7" ht="15.75">
      <c r="A35" s="104" t="s">
        <v>76</v>
      </c>
      <c r="B35" s="36"/>
      <c r="C35" s="36"/>
      <c r="D35" s="36"/>
      <c r="E35" s="105">
        <f>F35*G40</f>
        <v>40</v>
      </c>
      <c r="F35" s="108">
        <v>0.05</v>
      </c>
      <c r="G35" s="107">
        <f t="shared" si="0"/>
        <v>40</v>
      </c>
    </row>
    <row r="36" spans="1:7" ht="16.5" thickBot="1">
      <c r="A36" s="104" t="s">
        <v>41</v>
      </c>
      <c r="B36" s="36"/>
      <c r="C36" s="36"/>
      <c r="D36" s="36"/>
      <c r="E36" s="109">
        <f>F36*G40</f>
        <v>4</v>
      </c>
      <c r="F36" s="110">
        <v>0.005</v>
      </c>
      <c r="G36" s="111">
        <f>E36</f>
        <v>4</v>
      </c>
    </row>
    <row r="37" spans="1:7" ht="16.5" thickBot="1">
      <c r="A37" s="112" t="s">
        <v>42</v>
      </c>
      <c r="B37" s="53"/>
      <c r="C37" s="98"/>
      <c r="D37" s="99"/>
      <c r="E37" s="113">
        <f>F37*G40</f>
        <v>13.04</v>
      </c>
      <c r="F37" s="80">
        <f>SUM(F29:F36)*27.1%</f>
        <v>0.0163</v>
      </c>
      <c r="G37" s="55">
        <f>E37</f>
        <v>13.04</v>
      </c>
    </row>
    <row r="38" spans="1:7" ht="31.5" customHeight="1" thickBot="1">
      <c r="A38" s="233" t="s">
        <v>43</v>
      </c>
      <c r="B38" s="234"/>
      <c r="C38" s="234"/>
      <c r="D38" s="235"/>
      <c r="E38" s="73">
        <f>G40-E16-E21</f>
        <v>272.24</v>
      </c>
      <c r="F38" s="212">
        <f>F40-F16-F21</f>
        <v>0.3403</v>
      </c>
      <c r="G38" s="114">
        <f>E38</f>
        <v>272.24</v>
      </c>
    </row>
    <row r="39" spans="1:7" ht="16.5" thickBot="1">
      <c r="A39" s="104"/>
      <c r="B39" s="34"/>
      <c r="C39" s="34"/>
      <c r="D39" s="43"/>
      <c r="E39" s="115"/>
      <c r="F39" s="116"/>
      <c r="G39" s="117"/>
    </row>
    <row r="40" spans="1:7" ht="16.5" thickBot="1">
      <c r="A40" s="236" t="s">
        <v>44</v>
      </c>
      <c r="B40" s="237"/>
      <c r="C40" s="237"/>
      <c r="D40" s="238"/>
      <c r="E40" s="55">
        <f>E16+E21+E38</f>
        <v>800</v>
      </c>
      <c r="F40" s="118">
        <v>1</v>
      </c>
      <c r="G40" s="55">
        <v>800</v>
      </c>
    </row>
    <row r="41" spans="1:7" ht="15.75">
      <c r="A41" s="34"/>
      <c r="B41" s="34"/>
      <c r="C41" s="34"/>
      <c r="D41" s="34"/>
      <c r="E41" s="119"/>
      <c r="F41" s="34"/>
      <c r="G41" s="119"/>
    </row>
    <row r="42" spans="1:7" ht="15.75">
      <c r="A42" s="34"/>
      <c r="B42" s="34"/>
      <c r="C42" s="34"/>
      <c r="D42" s="34"/>
      <c r="E42" s="34"/>
      <c r="F42" s="34"/>
      <c r="G42" s="34"/>
    </row>
    <row r="43" spans="1:7" ht="15.75">
      <c r="A43" s="34"/>
      <c r="B43" s="34"/>
      <c r="C43" s="34"/>
      <c r="D43" s="34"/>
      <c r="E43" s="34"/>
      <c r="F43" s="34"/>
      <c r="G43" s="34"/>
    </row>
    <row r="44" spans="1:7" ht="18.75">
      <c r="A44" s="36" t="s">
        <v>7</v>
      </c>
      <c r="B44" s="36"/>
      <c r="C44" s="34"/>
      <c r="D44" s="36"/>
      <c r="E44" s="36"/>
      <c r="F44" s="120" t="s">
        <v>89</v>
      </c>
      <c r="G44" s="34"/>
    </row>
  </sheetData>
  <sheetProtection/>
  <mergeCells count="9">
    <mergeCell ref="A19:D19"/>
    <mergeCell ref="A38:D38"/>
    <mergeCell ref="A40:D40"/>
    <mergeCell ref="C7:F7"/>
    <mergeCell ref="C8:F8"/>
    <mergeCell ref="A9:G9"/>
    <mergeCell ref="E13:F13"/>
    <mergeCell ref="G13:G14"/>
    <mergeCell ref="E14:F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view="pageBreakPreview" zoomScaleSheetLayoutView="100" zoomScalePageLayoutView="0" workbookViewId="0" topLeftCell="A7">
      <selection activeCell="F26" sqref="F26"/>
    </sheetView>
  </sheetViews>
  <sheetFormatPr defaultColWidth="9.00390625" defaultRowHeight="12.75"/>
  <cols>
    <col min="4" max="4" width="30.25390625" style="0" customWidth="1"/>
    <col min="5" max="5" width="14.625" style="0" customWidth="1"/>
    <col min="6" max="6" width="15.00390625" style="0" customWidth="1"/>
    <col min="7" max="7" width="12.25390625" style="0" customWidth="1"/>
    <col min="9" max="9" width="17.875" style="0" customWidth="1"/>
  </cols>
  <sheetData>
    <row r="2" spans="1:9" ht="15.75">
      <c r="A2" s="121"/>
      <c r="B2" s="121"/>
      <c r="C2" s="122"/>
      <c r="D2" s="121"/>
      <c r="E2" s="123" t="s">
        <v>45</v>
      </c>
      <c r="F2" s="123"/>
      <c r="G2" s="123"/>
      <c r="H2" s="123"/>
      <c r="I2" s="123"/>
    </row>
    <row r="3" spans="1:9" ht="15.75">
      <c r="A3" s="121"/>
      <c r="B3" s="121"/>
      <c r="C3" s="122"/>
      <c r="D3" s="121"/>
      <c r="E3" s="123" t="s">
        <v>82</v>
      </c>
      <c r="F3" s="123"/>
      <c r="G3" s="123"/>
      <c r="H3" s="123"/>
      <c r="I3" s="123"/>
    </row>
    <row r="4" spans="1:9" ht="15.75">
      <c r="A4" s="121"/>
      <c r="B4" s="121"/>
      <c r="C4" s="122"/>
      <c r="D4" s="121"/>
      <c r="E4" s="121"/>
      <c r="F4" s="121"/>
      <c r="G4" s="121"/>
      <c r="H4" s="121"/>
      <c r="I4" s="121"/>
    </row>
    <row r="5" spans="1:8" ht="15.75">
      <c r="A5" s="121"/>
      <c r="B5" s="121"/>
      <c r="C5" s="121"/>
      <c r="D5" s="121"/>
      <c r="E5" s="121" t="s">
        <v>46</v>
      </c>
      <c r="F5" s="123" t="s">
        <v>83</v>
      </c>
      <c r="H5" s="123"/>
    </row>
    <row r="6" spans="1:8" ht="15.75">
      <c r="A6" s="121"/>
      <c r="B6" s="121"/>
      <c r="C6" s="121"/>
      <c r="D6" s="121"/>
      <c r="E6" s="121"/>
      <c r="F6" s="121"/>
      <c r="H6" s="121"/>
    </row>
    <row r="7" spans="1:8" ht="15.75">
      <c r="A7" s="121"/>
      <c r="B7" s="121"/>
      <c r="C7" s="121"/>
      <c r="D7" s="121"/>
      <c r="E7" s="123" t="s">
        <v>47</v>
      </c>
      <c r="F7" s="123" t="s">
        <v>94</v>
      </c>
      <c r="H7" s="123"/>
    </row>
    <row r="8" spans="1:9" ht="15.75">
      <c r="A8" s="121"/>
      <c r="B8" s="121"/>
      <c r="C8" s="121"/>
      <c r="D8" s="121"/>
      <c r="E8" s="121"/>
      <c r="F8" s="121"/>
      <c r="G8" s="121"/>
      <c r="H8" s="121"/>
      <c r="I8" s="121"/>
    </row>
    <row r="9" spans="1:9" ht="15.75">
      <c r="A9" s="121"/>
      <c r="B9" s="121"/>
      <c r="C9" s="121"/>
      <c r="D9" s="121"/>
      <c r="E9" s="121"/>
      <c r="F9" s="121"/>
      <c r="G9" s="124"/>
      <c r="H9" s="124"/>
      <c r="I9" s="124"/>
    </row>
    <row r="10" spans="1:9" ht="15.75">
      <c r="A10" s="126" t="s">
        <v>48</v>
      </c>
      <c r="B10" s="126"/>
      <c r="C10" s="126"/>
      <c r="D10" s="126"/>
      <c r="E10" s="126"/>
      <c r="F10" s="126"/>
      <c r="G10" s="126"/>
      <c r="H10" s="126"/>
      <c r="I10" s="126"/>
    </row>
    <row r="11" spans="1:9" ht="40.5" customHeight="1">
      <c r="A11" s="254" t="s">
        <v>84</v>
      </c>
      <c r="B11" s="254"/>
      <c r="C11" s="254"/>
      <c r="D11" s="254"/>
      <c r="E11" s="254"/>
      <c r="F11" s="254"/>
      <c r="G11" s="254"/>
      <c r="H11" s="126"/>
      <c r="I11" s="126"/>
    </row>
    <row r="12" spans="1:9" ht="15.75">
      <c r="A12" s="239" t="s">
        <v>96</v>
      </c>
      <c r="B12" s="239"/>
      <c r="C12" s="239"/>
      <c r="D12" s="239"/>
      <c r="E12" s="239"/>
      <c r="F12" s="239"/>
      <c r="G12" s="239"/>
      <c r="H12" s="126"/>
      <c r="I12" s="126"/>
    </row>
    <row r="13" spans="1:12" ht="16.5" thickBot="1">
      <c r="A13" s="127"/>
      <c r="B13" s="121"/>
      <c r="C13" s="121"/>
      <c r="D13" s="121"/>
      <c r="E13" s="121"/>
      <c r="F13" s="121"/>
      <c r="G13" s="121"/>
      <c r="H13" s="121"/>
      <c r="I13" s="121"/>
      <c r="J13" s="123"/>
      <c r="K13" s="123"/>
      <c r="L13" s="123"/>
    </row>
    <row r="14" spans="1:12" ht="16.5" thickBot="1">
      <c r="A14" s="255" t="s">
        <v>22</v>
      </c>
      <c r="B14" s="256"/>
      <c r="C14" s="256"/>
      <c r="D14" s="257"/>
      <c r="E14" s="241" t="s">
        <v>95</v>
      </c>
      <c r="F14" s="242"/>
      <c r="G14" s="128" t="s">
        <v>49</v>
      </c>
      <c r="H14" s="125"/>
      <c r="I14" s="126"/>
      <c r="J14" s="123"/>
      <c r="K14" s="123"/>
      <c r="L14" s="123"/>
    </row>
    <row r="15" spans="1:12" ht="15.75">
      <c r="A15" s="258"/>
      <c r="B15" s="259"/>
      <c r="C15" s="259"/>
      <c r="D15" s="260"/>
      <c r="E15" s="264" t="s">
        <v>106</v>
      </c>
      <c r="F15" s="265"/>
      <c r="G15" s="129" t="s">
        <v>50</v>
      </c>
      <c r="H15" s="125"/>
      <c r="I15" s="125"/>
      <c r="J15" s="121"/>
      <c r="K15" s="121"/>
      <c r="L15" s="121"/>
    </row>
    <row r="16" spans="1:11" ht="16.5" thickBot="1">
      <c r="A16" s="258"/>
      <c r="B16" s="259"/>
      <c r="C16" s="259"/>
      <c r="D16" s="260"/>
      <c r="E16" s="266"/>
      <c r="F16" s="267"/>
      <c r="G16" s="130"/>
      <c r="H16" s="131"/>
      <c r="I16" s="121"/>
      <c r="K16" s="123"/>
    </row>
    <row r="17" spans="1:11" ht="16.5" thickBot="1">
      <c r="A17" s="261"/>
      <c r="B17" s="262"/>
      <c r="C17" s="262"/>
      <c r="D17" s="263"/>
      <c r="E17" s="268"/>
      <c r="F17" s="269"/>
      <c r="G17" s="132" t="s">
        <v>24</v>
      </c>
      <c r="H17" s="125"/>
      <c r="I17" s="125"/>
      <c r="K17" s="121"/>
    </row>
    <row r="18" spans="1:11" ht="15.75">
      <c r="A18" s="58" t="s">
        <v>51</v>
      </c>
      <c r="B18" s="58"/>
      <c r="C18" s="133"/>
      <c r="D18" s="134"/>
      <c r="E18" s="135">
        <v>100</v>
      </c>
      <c r="F18" s="136"/>
      <c r="G18" s="136"/>
      <c r="H18" s="131"/>
      <c r="I18" s="131"/>
      <c r="K18" s="123"/>
    </row>
    <row r="19" spans="1:12" ht="15.75">
      <c r="A19" s="137" t="s">
        <v>52</v>
      </c>
      <c r="B19" s="137"/>
      <c r="C19" s="138"/>
      <c r="D19" s="139"/>
      <c r="E19" s="140">
        <v>8</v>
      </c>
      <c r="F19" s="141"/>
      <c r="G19" s="141"/>
      <c r="H19" s="131"/>
      <c r="I19" s="131"/>
      <c r="J19" s="121"/>
      <c r="K19" s="121"/>
      <c r="L19" s="121"/>
    </row>
    <row r="20" spans="1:9" ht="16.5" thickBot="1">
      <c r="A20" s="104" t="s">
        <v>53</v>
      </c>
      <c r="B20" s="104"/>
      <c r="C20" s="121"/>
      <c r="D20" s="142"/>
      <c r="E20" s="131">
        <v>15</v>
      </c>
      <c r="F20" s="143"/>
      <c r="G20" s="143"/>
      <c r="H20" s="131"/>
      <c r="I20" s="131"/>
    </row>
    <row r="21" spans="1:9" ht="16.5" thickBot="1">
      <c r="A21" s="100" t="s">
        <v>54</v>
      </c>
      <c r="B21" s="100"/>
      <c r="C21" s="101"/>
      <c r="D21" s="144"/>
      <c r="E21" s="145">
        <f>E18*E19*E20</f>
        <v>12000</v>
      </c>
      <c r="F21" s="102">
        <v>100</v>
      </c>
      <c r="G21" s="102">
        <f>E21</f>
        <v>12000</v>
      </c>
      <c r="H21" s="146"/>
      <c r="I21" s="146"/>
    </row>
    <row r="22" spans="1:9" ht="15.75">
      <c r="A22" s="104"/>
      <c r="B22" s="121"/>
      <c r="C22" s="121"/>
      <c r="D22" s="142"/>
      <c r="E22" s="125" t="s">
        <v>55</v>
      </c>
      <c r="F22" s="129" t="s">
        <v>56</v>
      </c>
      <c r="G22" s="111"/>
      <c r="H22" s="147"/>
      <c r="I22" s="126"/>
    </row>
    <row r="23" spans="1:9" ht="16.5" thickBot="1">
      <c r="A23" s="104" t="s">
        <v>86</v>
      </c>
      <c r="B23" s="121"/>
      <c r="C23" s="121"/>
      <c r="D23" s="142"/>
      <c r="E23" s="148">
        <f>E21*F23</f>
        <v>9000</v>
      </c>
      <c r="F23" s="191">
        <v>0.75</v>
      </c>
      <c r="G23" s="192">
        <f>F23*G21</f>
        <v>9000</v>
      </c>
      <c r="H23" s="146"/>
      <c r="I23" s="126"/>
    </row>
    <row r="24" spans="1:9" ht="16.5" thickBot="1">
      <c r="A24" s="276" t="s">
        <v>87</v>
      </c>
      <c r="B24" s="277"/>
      <c r="C24" s="277"/>
      <c r="D24" s="278"/>
      <c r="E24" s="102">
        <f>E21*8*F23</f>
        <v>72000</v>
      </c>
      <c r="F24" s="196"/>
      <c r="G24" s="193">
        <f>E24</f>
        <v>72000</v>
      </c>
      <c r="H24" s="146"/>
      <c r="I24" s="126"/>
    </row>
    <row r="25" spans="1:9" ht="15.75">
      <c r="A25" s="121"/>
      <c r="B25" s="121"/>
      <c r="C25" s="121"/>
      <c r="D25" s="121"/>
      <c r="E25" s="146"/>
      <c r="F25" s="195"/>
      <c r="G25" s="146"/>
      <c r="H25" s="146"/>
      <c r="I25" s="126"/>
    </row>
    <row r="26" spans="1:9" ht="16.5" thickBot="1">
      <c r="A26" s="171"/>
      <c r="B26" s="127"/>
      <c r="C26" s="127"/>
      <c r="D26" s="127"/>
      <c r="E26" s="194"/>
      <c r="F26" s="127"/>
      <c r="G26" s="127"/>
      <c r="H26" s="121"/>
      <c r="I26" s="121"/>
    </row>
    <row r="27" spans="1:7" ht="12.75" customHeight="1">
      <c r="A27" s="255" t="s">
        <v>22</v>
      </c>
      <c r="B27" s="256"/>
      <c r="C27" s="256"/>
      <c r="D27" s="257"/>
      <c r="E27" s="279" t="s">
        <v>23</v>
      </c>
      <c r="F27" s="282" t="s">
        <v>24</v>
      </c>
      <c r="G27" s="247" t="s">
        <v>24</v>
      </c>
    </row>
    <row r="28" spans="1:7" ht="12.75" customHeight="1">
      <c r="A28" s="258"/>
      <c r="B28" s="259"/>
      <c r="C28" s="259"/>
      <c r="D28" s="260"/>
      <c r="E28" s="280"/>
      <c r="F28" s="283"/>
      <c r="G28" s="248"/>
    </row>
    <row r="29" spans="1:7" ht="13.5" customHeight="1" thickBot="1">
      <c r="A29" s="261"/>
      <c r="B29" s="262"/>
      <c r="C29" s="262"/>
      <c r="D29" s="263"/>
      <c r="E29" s="281"/>
      <c r="F29" s="284"/>
      <c r="G29" s="249"/>
    </row>
    <row r="30" spans="1:7" ht="16.5" thickBot="1">
      <c r="A30" s="250" t="s">
        <v>57</v>
      </c>
      <c r="B30" s="251"/>
      <c r="C30" s="251"/>
      <c r="D30" s="252"/>
      <c r="E30" s="197">
        <f>E31+E43</f>
        <v>0.6</v>
      </c>
      <c r="F30" s="149">
        <f>ROUNDUP(E30*E24,0)</f>
        <v>43200</v>
      </c>
      <c r="G30" s="150">
        <f>F30</f>
        <v>43200</v>
      </c>
    </row>
    <row r="31" spans="1:7" ht="16.5" thickBot="1">
      <c r="A31" s="151" t="s">
        <v>58</v>
      </c>
      <c r="B31" s="152"/>
      <c r="C31" s="152"/>
      <c r="D31" s="152"/>
      <c r="E31" s="153">
        <f>E32+E33</f>
        <v>0.472</v>
      </c>
      <c r="F31" s="154">
        <f>F32+F33</f>
        <v>30384</v>
      </c>
      <c r="G31" s="150">
        <f>F31</f>
        <v>30384</v>
      </c>
    </row>
    <row r="32" spans="1:7" ht="16.5" thickBot="1">
      <c r="A32" s="156" t="s">
        <v>59</v>
      </c>
      <c r="B32" s="156"/>
      <c r="C32" s="123"/>
      <c r="D32" s="123"/>
      <c r="E32" s="198">
        <v>0.412</v>
      </c>
      <c r="F32" s="157">
        <f>E32*E24</f>
        <v>29664</v>
      </c>
      <c r="G32" s="150">
        <f>F32</f>
        <v>29664</v>
      </c>
    </row>
    <row r="33" spans="1:7" ht="16.5" thickBot="1">
      <c r="A33" s="100" t="s">
        <v>60</v>
      </c>
      <c r="B33" s="101"/>
      <c r="C33" s="101"/>
      <c r="D33" s="144"/>
      <c r="E33" s="187">
        <f>E34+E36+E37+E38+E39+E42+E35+E41+E40</f>
        <v>0.06</v>
      </c>
      <c r="F33" s="210">
        <f>F34+F36+F37+F38+F39+F42+F35+F41</f>
        <v>720</v>
      </c>
      <c r="G33" s="150">
        <f>F33</f>
        <v>720</v>
      </c>
    </row>
    <row r="34" spans="1:7" ht="16.5" hidden="1" thickBot="1">
      <c r="A34" s="137" t="s">
        <v>78</v>
      </c>
      <c r="B34" s="133"/>
      <c r="C34" s="133"/>
      <c r="D34" s="134"/>
      <c r="E34" s="206">
        <v>0</v>
      </c>
      <c r="F34" s="159">
        <f aca="true" t="shared" si="0" ref="F34:F41">E34*$E$24</f>
        <v>0</v>
      </c>
      <c r="G34" s="209">
        <f>F34</f>
        <v>0</v>
      </c>
    </row>
    <row r="35" spans="1:7" ht="16.5" hidden="1" thickBot="1">
      <c r="A35" s="160" t="s">
        <v>61</v>
      </c>
      <c r="B35" s="161"/>
      <c r="C35" s="161"/>
      <c r="D35" s="162"/>
      <c r="E35" s="206">
        <v>0</v>
      </c>
      <c r="F35" s="165">
        <f t="shared" si="0"/>
        <v>0</v>
      </c>
      <c r="G35" s="209">
        <f aca="true" t="shared" si="1" ref="G35:G51">F35</f>
        <v>0</v>
      </c>
    </row>
    <row r="36" spans="1:7" ht="16.5" hidden="1" thickBot="1">
      <c r="A36" s="137" t="s">
        <v>62</v>
      </c>
      <c r="B36" s="138"/>
      <c r="C36" s="138"/>
      <c r="D36" s="139"/>
      <c r="E36" s="207">
        <v>0</v>
      </c>
      <c r="F36" s="165">
        <f t="shared" si="0"/>
        <v>0</v>
      </c>
      <c r="G36" s="209">
        <f t="shared" si="1"/>
        <v>0</v>
      </c>
    </row>
    <row r="37" spans="1:7" ht="16.5" hidden="1" thickBot="1">
      <c r="A37" s="160" t="s">
        <v>63</v>
      </c>
      <c r="B37" s="161"/>
      <c r="C37" s="161"/>
      <c r="D37" s="162"/>
      <c r="E37" s="207">
        <v>0</v>
      </c>
      <c r="F37" s="165">
        <f t="shared" si="0"/>
        <v>0</v>
      </c>
      <c r="G37" s="209">
        <f t="shared" si="1"/>
        <v>0</v>
      </c>
    </row>
    <row r="38" spans="1:7" ht="16.5" hidden="1" thickBot="1">
      <c r="A38" s="137" t="s">
        <v>64</v>
      </c>
      <c r="B38" s="138"/>
      <c r="C38" s="138"/>
      <c r="D38" s="139"/>
      <c r="E38" s="207">
        <v>0</v>
      </c>
      <c r="F38" s="165">
        <f t="shared" si="0"/>
        <v>0</v>
      </c>
      <c r="G38" s="209">
        <f t="shared" si="1"/>
        <v>0</v>
      </c>
    </row>
    <row r="39" spans="1:7" ht="16.5" thickBot="1">
      <c r="A39" s="137" t="s">
        <v>77</v>
      </c>
      <c r="B39" s="138"/>
      <c r="C39" s="138"/>
      <c r="D39" s="139"/>
      <c r="E39" s="207">
        <v>0.005</v>
      </c>
      <c r="F39" s="165">
        <f t="shared" si="0"/>
        <v>360</v>
      </c>
      <c r="G39" s="209">
        <f t="shared" si="1"/>
        <v>360</v>
      </c>
    </row>
    <row r="40" spans="1:7" ht="16.5" thickBot="1">
      <c r="A40" s="104" t="s">
        <v>76</v>
      </c>
      <c r="B40" s="201"/>
      <c r="C40" s="201"/>
      <c r="D40" s="201"/>
      <c r="E40" s="207">
        <v>0.05</v>
      </c>
      <c r="F40" s="165">
        <f t="shared" si="0"/>
        <v>3600</v>
      </c>
      <c r="G40" s="209">
        <f t="shared" si="1"/>
        <v>3600</v>
      </c>
    </row>
    <row r="41" spans="1:7" ht="16.5" hidden="1" thickBot="1">
      <c r="A41" s="137"/>
      <c r="B41" s="138"/>
      <c r="C41" s="138"/>
      <c r="D41" s="139"/>
      <c r="E41" s="207"/>
      <c r="F41" s="165">
        <f t="shared" si="0"/>
        <v>0</v>
      </c>
      <c r="G41" s="209">
        <f t="shared" si="1"/>
        <v>0</v>
      </c>
    </row>
    <row r="42" spans="1:7" ht="16.5" thickBot="1">
      <c r="A42" s="104" t="s">
        <v>65</v>
      </c>
      <c r="B42" s="121"/>
      <c r="C42" s="121"/>
      <c r="D42" s="121"/>
      <c r="E42" s="208">
        <v>0.005</v>
      </c>
      <c r="F42" s="211">
        <f>E42*$E$24</f>
        <v>360</v>
      </c>
      <c r="G42" s="209">
        <f t="shared" si="1"/>
        <v>360</v>
      </c>
    </row>
    <row r="43" spans="1:8" ht="16.5" thickBot="1">
      <c r="A43" s="151" t="s">
        <v>66</v>
      </c>
      <c r="B43" s="169"/>
      <c r="C43" s="169"/>
      <c r="D43" s="170"/>
      <c r="E43" s="199">
        <f>E44+E45</f>
        <v>0.128</v>
      </c>
      <c r="F43" s="176">
        <f>E43*E24</f>
        <v>9216</v>
      </c>
      <c r="G43" s="155">
        <f t="shared" si="1"/>
        <v>9216</v>
      </c>
      <c r="H43" s="190">
        <f>E32+E33+E43</f>
        <v>0.6</v>
      </c>
    </row>
    <row r="44" spans="1:7" ht="15.75">
      <c r="A44" s="58" t="s">
        <v>59</v>
      </c>
      <c r="B44" s="133"/>
      <c r="C44" s="133"/>
      <c r="D44" s="134"/>
      <c r="E44" s="200">
        <v>0.1117</v>
      </c>
      <c r="F44" s="158">
        <f>E44*E24</f>
        <v>8042</v>
      </c>
      <c r="G44" s="159">
        <f t="shared" si="1"/>
        <v>8042</v>
      </c>
    </row>
    <row r="45" spans="1:7" ht="16.5" thickBot="1">
      <c r="A45" s="171" t="s">
        <v>60</v>
      </c>
      <c r="B45" s="127"/>
      <c r="C45" s="127"/>
      <c r="D45" s="172"/>
      <c r="E45" s="173">
        <v>0.0163</v>
      </c>
      <c r="F45" s="174">
        <f>E45*E24</f>
        <v>1174</v>
      </c>
      <c r="G45" s="168">
        <f t="shared" si="1"/>
        <v>1174</v>
      </c>
    </row>
    <row r="46" spans="1:7" ht="16.5" thickBot="1">
      <c r="A46" s="151" t="s">
        <v>67</v>
      </c>
      <c r="B46" s="169"/>
      <c r="C46" s="169"/>
      <c r="D46" s="170"/>
      <c r="E46" s="175">
        <f>'кл(ШКПЕРВ)'!F22</f>
        <v>0.0017</v>
      </c>
      <c r="F46" s="176">
        <f>E46*E24</f>
        <v>122</v>
      </c>
      <c r="G46" s="155">
        <f t="shared" si="1"/>
        <v>122</v>
      </c>
    </row>
    <row r="47" spans="1:7" ht="16.5" thickBot="1">
      <c r="A47" s="151" t="s">
        <v>68</v>
      </c>
      <c r="B47" s="151"/>
      <c r="C47" s="152"/>
      <c r="D47" s="177"/>
      <c r="E47" s="178">
        <f>E48+E49+E50</f>
        <v>0.058</v>
      </c>
      <c r="F47" s="154">
        <f>E47*E24</f>
        <v>4176</v>
      </c>
      <c r="G47" s="155">
        <f t="shared" si="1"/>
        <v>4176</v>
      </c>
    </row>
    <row r="48" spans="1:7" ht="16.5" thickBot="1">
      <c r="A48" s="58" t="s">
        <v>69</v>
      </c>
      <c r="B48" s="133"/>
      <c r="C48" s="133"/>
      <c r="D48" s="134"/>
      <c r="E48" s="179">
        <f>'кл(ШКПЕРВ)'!F24</f>
        <v>0.0469</v>
      </c>
      <c r="F48" s="180">
        <f>E48*E24</f>
        <v>3377</v>
      </c>
      <c r="G48" s="181">
        <f t="shared" si="1"/>
        <v>3377</v>
      </c>
    </row>
    <row r="49" spans="1:7" ht="16.5" thickBot="1">
      <c r="A49" s="137" t="s">
        <v>70</v>
      </c>
      <c r="B49" s="182"/>
      <c r="C49" s="182"/>
      <c r="D49" s="183"/>
      <c r="E49" s="179">
        <f>'кл(ШКПЕРВ)'!F25</f>
        <v>0.0071</v>
      </c>
      <c r="F49" s="164">
        <f>E49*E24</f>
        <v>511</v>
      </c>
      <c r="G49" s="165">
        <f t="shared" si="1"/>
        <v>511</v>
      </c>
    </row>
    <row r="50" spans="1:7" ht="16.5" thickBot="1">
      <c r="A50" s="104" t="s">
        <v>71</v>
      </c>
      <c r="B50" s="124"/>
      <c r="C50" s="124"/>
      <c r="D50" s="124"/>
      <c r="E50" s="179">
        <f>'кл(ШКПЕРВ)'!F26</f>
        <v>0.004</v>
      </c>
      <c r="F50" s="184">
        <f>E50*E24</f>
        <v>288</v>
      </c>
      <c r="G50" s="165">
        <f t="shared" si="1"/>
        <v>288</v>
      </c>
    </row>
    <row r="51" spans="1:7" ht="18.75" customHeight="1" thickBot="1">
      <c r="A51" s="151"/>
      <c r="B51" s="185"/>
      <c r="C51" s="185"/>
      <c r="D51" s="185"/>
      <c r="E51" s="153"/>
      <c r="F51" s="154">
        <f>E51*E24</f>
        <v>0</v>
      </c>
      <c r="G51" s="155">
        <f t="shared" si="1"/>
        <v>0</v>
      </c>
    </row>
    <row r="52" spans="1:7" ht="16.5" thickBot="1">
      <c r="A52" s="270" t="s">
        <v>72</v>
      </c>
      <c r="B52" s="271"/>
      <c r="C52" s="271"/>
      <c r="D52" s="272"/>
      <c r="E52" s="175">
        <f>100%-E30-E47-E46</f>
        <v>0.3403</v>
      </c>
      <c r="F52" s="176">
        <f>E52*E24</f>
        <v>24502</v>
      </c>
      <c r="G52" s="186">
        <f>F52</f>
        <v>24502</v>
      </c>
    </row>
    <row r="53" spans="1:7" ht="16.5" thickBot="1">
      <c r="A53" s="273" t="s">
        <v>44</v>
      </c>
      <c r="B53" s="274"/>
      <c r="C53" s="274"/>
      <c r="D53" s="275"/>
      <c r="E53" s="187">
        <f>E30+E46+E47+E51+E52</f>
        <v>1</v>
      </c>
      <c r="F53" s="149">
        <f>F30+F46+F47+F51+F52</f>
        <v>72000</v>
      </c>
      <c r="G53" s="150">
        <f>F53</f>
        <v>72000</v>
      </c>
    </row>
    <row r="54" spans="1:9" ht="12.75">
      <c r="A54" s="124"/>
      <c r="B54" s="124"/>
      <c r="C54" s="124"/>
      <c r="D54" s="124"/>
      <c r="E54" s="124"/>
      <c r="F54" s="124"/>
      <c r="G54" s="124"/>
      <c r="H54" s="124"/>
      <c r="I54" s="124"/>
    </row>
    <row r="55" spans="1:8" ht="15.75">
      <c r="A55" s="188" t="s">
        <v>7</v>
      </c>
      <c r="B55" s="189"/>
      <c r="C55" s="189"/>
      <c r="D55" s="188"/>
      <c r="E55" s="189"/>
      <c r="F55" s="188" t="s">
        <v>89</v>
      </c>
      <c r="G55" s="189"/>
      <c r="H55" s="189"/>
    </row>
  </sheetData>
  <sheetProtection/>
  <mergeCells count="13">
    <mergeCell ref="A11:G11"/>
    <mergeCell ref="A12:G12"/>
    <mergeCell ref="A14:D17"/>
    <mergeCell ref="E14:F14"/>
    <mergeCell ref="E15:F17"/>
    <mergeCell ref="A24:D24"/>
    <mergeCell ref="A53:D53"/>
    <mergeCell ref="A27:D29"/>
    <mergeCell ref="E27:E29"/>
    <mergeCell ref="F27:F29"/>
    <mergeCell ref="G27:G29"/>
    <mergeCell ref="A30:D30"/>
    <mergeCell ref="A52:D5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44"/>
  <sheetViews>
    <sheetView view="pageBreakPreview" zoomScale="110" zoomScaleSheetLayoutView="110" zoomScalePageLayoutView="0" workbookViewId="0" topLeftCell="A7">
      <selection activeCell="L14" sqref="L14"/>
    </sheetView>
  </sheetViews>
  <sheetFormatPr defaultColWidth="9.00390625" defaultRowHeight="12.75"/>
  <cols>
    <col min="4" max="4" width="23.75390625" style="0" customWidth="1"/>
    <col min="6" max="6" width="15.125" style="0" customWidth="1"/>
  </cols>
  <sheetData>
    <row r="1" spans="1:7" ht="15.75">
      <c r="A1" s="34"/>
      <c r="B1" s="34"/>
      <c r="C1" s="35"/>
      <c r="D1" s="34"/>
      <c r="E1" s="36" t="s">
        <v>80</v>
      </c>
      <c r="F1" s="36"/>
      <c r="G1" s="34"/>
    </row>
    <row r="2" spans="1:7" ht="15.75">
      <c r="A2" s="34"/>
      <c r="B2" s="34"/>
      <c r="C2" s="34"/>
      <c r="D2" s="34"/>
      <c r="E2" s="34" t="s">
        <v>17</v>
      </c>
      <c r="F2" s="36" t="s">
        <v>81</v>
      </c>
      <c r="G2" s="34"/>
    </row>
    <row r="3" spans="1:7" ht="15.75">
      <c r="A3" s="34"/>
      <c r="B3" s="34"/>
      <c r="C3" s="34"/>
      <c r="D3" s="34"/>
      <c r="E3" s="36" t="s">
        <v>98</v>
      </c>
      <c r="F3" s="36"/>
      <c r="G3" s="34"/>
    </row>
    <row r="4" spans="1:7" ht="15.75">
      <c r="A4" s="34"/>
      <c r="B4" s="34"/>
      <c r="C4" s="34"/>
      <c r="D4" s="34"/>
      <c r="E4" s="34"/>
      <c r="F4" s="34"/>
      <c r="G4" s="34"/>
    </row>
    <row r="5" spans="1:7" ht="15.75">
      <c r="A5" s="34"/>
      <c r="B5" s="34"/>
      <c r="C5" s="34"/>
      <c r="D5" s="34"/>
      <c r="E5" s="34"/>
      <c r="F5" s="34"/>
      <c r="G5" s="34"/>
    </row>
    <row r="6" spans="1:7" ht="15.75">
      <c r="A6" s="34"/>
      <c r="B6" s="34"/>
      <c r="C6" s="34"/>
      <c r="D6" s="37" t="s">
        <v>18</v>
      </c>
      <c r="E6" s="36"/>
      <c r="F6" s="36"/>
      <c r="G6" s="34"/>
    </row>
    <row r="7" spans="1:7" ht="15.75">
      <c r="A7" s="34"/>
      <c r="B7" s="34"/>
      <c r="C7" s="239" t="s">
        <v>19</v>
      </c>
      <c r="D7" s="239"/>
      <c r="E7" s="239"/>
      <c r="F7" s="239"/>
      <c r="G7" s="34"/>
    </row>
    <row r="8" spans="1:7" ht="15.75">
      <c r="A8" s="34"/>
      <c r="B8" s="34"/>
      <c r="C8" s="239" t="s">
        <v>20</v>
      </c>
      <c r="D8" s="239"/>
      <c r="E8" s="239"/>
      <c r="F8" s="239"/>
      <c r="G8" s="34"/>
    </row>
    <row r="9" spans="1:7" ht="15.75">
      <c r="A9" s="239" t="s">
        <v>88</v>
      </c>
      <c r="B9" s="240"/>
      <c r="C9" s="240"/>
      <c r="D9" s="240"/>
      <c r="E9" s="240"/>
      <c r="F9" s="240"/>
      <c r="G9" s="240"/>
    </row>
    <row r="10" spans="1:7" ht="15.75">
      <c r="A10" s="34"/>
      <c r="B10" s="34"/>
      <c r="C10" s="34"/>
      <c r="D10" s="37" t="s">
        <v>96</v>
      </c>
      <c r="E10" s="36"/>
      <c r="F10" s="36"/>
      <c r="G10" s="34"/>
    </row>
    <row r="11" spans="1:7" ht="15.75">
      <c r="A11" s="34"/>
      <c r="B11" s="34"/>
      <c r="C11" s="34"/>
      <c r="D11" s="34"/>
      <c r="E11" s="34"/>
      <c r="F11" s="34"/>
      <c r="G11" s="34"/>
    </row>
    <row r="12" spans="1:7" ht="16.5" thickBot="1">
      <c r="A12" s="34"/>
      <c r="B12" s="34"/>
      <c r="C12" s="34"/>
      <c r="D12" s="34"/>
      <c r="E12" s="34"/>
      <c r="F12" s="34"/>
      <c r="G12" s="34"/>
    </row>
    <row r="13" spans="1:7" ht="16.5" thickBot="1">
      <c r="A13" s="38"/>
      <c r="B13" s="39"/>
      <c r="C13" s="39"/>
      <c r="D13" s="40"/>
      <c r="E13" s="241" t="s">
        <v>95</v>
      </c>
      <c r="F13" s="242"/>
      <c r="G13" s="243" t="s">
        <v>21</v>
      </c>
    </row>
    <row r="14" spans="1:9" ht="48.75" customHeight="1" thickBot="1">
      <c r="A14" s="42"/>
      <c r="B14" s="36" t="s">
        <v>22</v>
      </c>
      <c r="C14" s="36"/>
      <c r="D14" s="43"/>
      <c r="E14" s="245" t="s">
        <v>107</v>
      </c>
      <c r="F14" s="246"/>
      <c r="G14" s="244"/>
      <c r="I14">
        <v>500</v>
      </c>
    </row>
    <row r="15" spans="1:7" ht="18" customHeight="1" thickBot="1">
      <c r="A15" s="44"/>
      <c r="B15" s="45"/>
      <c r="C15" s="45"/>
      <c r="D15" s="46"/>
      <c r="E15" s="47" t="s">
        <v>24</v>
      </c>
      <c r="F15" s="48" t="s">
        <v>23</v>
      </c>
      <c r="G15" s="41" t="s">
        <v>24</v>
      </c>
    </row>
    <row r="16" spans="1:7" ht="16.5" thickBot="1">
      <c r="A16" s="49" t="s">
        <v>25</v>
      </c>
      <c r="B16" s="50"/>
      <c r="C16" s="50"/>
      <c r="D16" s="50"/>
      <c r="E16" s="51">
        <f>E17+E20</f>
        <v>418.96</v>
      </c>
      <c r="F16" s="52">
        <f>F17+F20</f>
        <v>0.5237</v>
      </c>
      <c r="G16" s="51">
        <f>G17+G20</f>
        <v>418.95</v>
      </c>
    </row>
    <row r="17" spans="1:7" ht="16.5" thickBot="1">
      <c r="A17" s="53" t="s">
        <v>26</v>
      </c>
      <c r="B17" s="54"/>
      <c r="C17" s="54"/>
      <c r="D17" s="54"/>
      <c r="E17" s="55">
        <f>E18+E19</f>
        <v>418.96</v>
      </c>
      <c r="F17" s="56">
        <f>F18+F19</f>
        <v>0.5237</v>
      </c>
      <c r="G17" s="57">
        <f>G18+G19-0.01</f>
        <v>418.95</v>
      </c>
    </row>
    <row r="18" spans="1:7" ht="15.75">
      <c r="A18" s="58" t="s">
        <v>27</v>
      </c>
      <c r="B18" s="59"/>
      <c r="C18" s="60"/>
      <c r="D18" s="61"/>
      <c r="E18" s="62">
        <f>F18*G40</f>
        <v>329.6</v>
      </c>
      <c r="F18" s="63">
        <f>35.2%+6%</f>
        <v>0.412</v>
      </c>
      <c r="G18" s="64">
        <f>E18</f>
        <v>329.6</v>
      </c>
    </row>
    <row r="19" spans="1:7" ht="16.5" thickBot="1">
      <c r="A19" s="231" t="s">
        <v>28</v>
      </c>
      <c r="B19" s="232"/>
      <c r="C19" s="232"/>
      <c r="D19" s="232"/>
      <c r="E19" s="65">
        <f>F19*G40</f>
        <v>89.36</v>
      </c>
      <c r="F19" s="106">
        <f>F18*27.1%</f>
        <v>0.1117</v>
      </c>
      <c r="G19" s="66">
        <f>E19</f>
        <v>89.36</v>
      </c>
    </row>
    <row r="20" spans="1:7" ht="16.5" thickBot="1">
      <c r="A20" s="67"/>
      <c r="B20" s="68"/>
      <c r="C20" s="68"/>
      <c r="D20" s="68"/>
      <c r="E20" s="55"/>
      <c r="F20" s="69"/>
      <c r="G20" s="57">
        <f>E20</f>
        <v>0</v>
      </c>
    </row>
    <row r="21" spans="1:7" ht="16.5" thickBot="1">
      <c r="A21" s="70" t="s">
        <v>29</v>
      </c>
      <c r="B21" s="71"/>
      <c r="C21" s="71"/>
      <c r="D21" s="72"/>
      <c r="E21" s="73">
        <f>E22+E23+E27</f>
        <v>108.8</v>
      </c>
      <c r="F21" s="74">
        <f>F22+F23+F27</f>
        <v>0.136</v>
      </c>
      <c r="G21" s="75">
        <f>G22+G23+G27</f>
        <v>108.8</v>
      </c>
    </row>
    <row r="22" spans="1:9" ht="16.5" thickBot="1">
      <c r="A22" s="76" t="s">
        <v>30</v>
      </c>
      <c r="B22" s="77"/>
      <c r="C22" s="77"/>
      <c r="D22" s="78"/>
      <c r="E22" s="79">
        <f>F22*G40</f>
        <v>1.36</v>
      </c>
      <c r="F22" s="80">
        <f>РКУ!I23</f>
        <v>0.0017</v>
      </c>
      <c r="G22" s="81">
        <f>E22</f>
        <v>1.36</v>
      </c>
      <c r="I22" s="190">
        <f>F17+F27</f>
        <v>0.6</v>
      </c>
    </row>
    <row r="23" spans="1:7" ht="16.5" thickBot="1">
      <c r="A23" s="82" t="s">
        <v>31</v>
      </c>
      <c r="B23" s="82"/>
      <c r="C23" s="54"/>
      <c r="D23" s="83"/>
      <c r="E23" s="84">
        <f>E24+E25+E26</f>
        <v>46.4</v>
      </c>
      <c r="F23" s="69">
        <f>F24+F25+F26</f>
        <v>0.058</v>
      </c>
      <c r="G23" s="57">
        <f>G24+G25+G26</f>
        <v>46.4</v>
      </c>
    </row>
    <row r="24" spans="1:7" ht="15.75">
      <c r="A24" s="85" t="s">
        <v>32</v>
      </c>
      <c r="B24" s="86"/>
      <c r="C24" s="86"/>
      <c r="D24" s="87"/>
      <c r="E24" s="88">
        <f>F24*G40</f>
        <v>37.52</v>
      </c>
      <c r="F24" s="89">
        <f>РКУ!I20</f>
        <v>0.0469</v>
      </c>
      <c r="G24" s="88">
        <f>E24</f>
        <v>37.52</v>
      </c>
    </row>
    <row r="25" spans="1:7" ht="15.75">
      <c r="A25" s="90" t="s">
        <v>33</v>
      </c>
      <c r="B25" s="91"/>
      <c r="C25" s="91"/>
      <c r="D25" s="92"/>
      <c r="E25" s="93">
        <f>F25*G40</f>
        <v>5.68</v>
      </c>
      <c r="F25" s="89">
        <f>РКУ!I21</f>
        <v>0.0071</v>
      </c>
      <c r="G25" s="93">
        <f>E25</f>
        <v>5.68</v>
      </c>
    </row>
    <row r="26" spans="1:7" ht="16.5" thickBot="1">
      <c r="A26" s="94" t="s">
        <v>34</v>
      </c>
      <c r="B26" s="95"/>
      <c r="C26" s="95"/>
      <c r="D26" s="95"/>
      <c r="E26" s="96">
        <f>F26*G40</f>
        <v>3.2</v>
      </c>
      <c r="F26" s="89">
        <f>РКУ!I22</f>
        <v>0.004</v>
      </c>
      <c r="G26" s="97">
        <f>E26</f>
        <v>3.2</v>
      </c>
    </row>
    <row r="27" spans="1:7" ht="16.5" thickBot="1">
      <c r="A27" s="53" t="s">
        <v>35</v>
      </c>
      <c r="B27" s="53"/>
      <c r="C27" s="98"/>
      <c r="D27" s="99"/>
      <c r="E27" s="55">
        <f>E28+E37</f>
        <v>61.04</v>
      </c>
      <c r="F27" s="56">
        <f>F28+F37</f>
        <v>0.0763</v>
      </c>
      <c r="G27" s="55">
        <f>G28+G37</f>
        <v>61.04</v>
      </c>
    </row>
    <row r="28" spans="1:7" ht="16.5" thickBot="1">
      <c r="A28" s="100" t="s">
        <v>36</v>
      </c>
      <c r="B28" s="101"/>
      <c r="C28" s="101"/>
      <c r="D28" s="101"/>
      <c r="E28" s="102">
        <f>SUM(E29:E36)</f>
        <v>48</v>
      </c>
      <c r="F28" s="103">
        <f>SUM(F29:F36)</f>
        <v>0.06</v>
      </c>
      <c r="G28" s="102">
        <f>SUM(G29:G36)</f>
        <v>48</v>
      </c>
    </row>
    <row r="29" spans="1:7" ht="15.75" hidden="1">
      <c r="A29" s="104" t="s">
        <v>74</v>
      </c>
      <c r="B29" s="34"/>
      <c r="C29" s="34"/>
      <c r="D29" s="34"/>
      <c r="E29" s="65">
        <f>F29*G40</f>
        <v>0</v>
      </c>
      <c r="F29" s="106">
        <v>0</v>
      </c>
      <c r="G29" s="105">
        <f aca="true" t="shared" si="0" ref="G29:G35">E29</f>
        <v>0</v>
      </c>
    </row>
    <row r="30" spans="1:7" ht="15.75" hidden="1">
      <c r="A30" s="104" t="s">
        <v>37</v>
      </c>
      <c r="B30" s="34"/>
      <c r="C30" s="34"/>
      <c r="D30" s="34"/>
      <c r="E30" s="65">
        <f>F30*G40</f>
        <v>0</v>
      </c>
      <c r="F30" s="106">
        <v>0</v>
      </c>
      <c r="G30" s="107">
        <f t="shared" si="0"/>
        <v>0</v>
      </c>
    </row>
    <row r="31" spans="1:7" ht="15.75" hidden="1">
      <c r="A31" s="104" t="s">
        <v>38</v>
      </c>
      <c r="B31" s="34"/>
      <c r="C31" s="34"/>
      <c r="D31" s="34"/>
      <c r="E31" s="65">
        <f>F31*G40</f>
        <v>0</v>
      </c>
      <c r="F31" s="106">
        <v>0</v>
      </c>
      <c r="G31" s="107">
        <f t="shared" si="0"/>
        <v>0</v>
      </c>
    </row>
    <row r="32" spans="1:7" ht="15.75" hidden="1">
      <c r="A32" s="104" t="s">
        <v>39</v>
      </c>
      <c r="B32" s="34"/>
      <c r="C32" s="34"/>
      <c r="D32" s="34"/>
      <c r="E32" s="105">
        <f>F32*G40</f>
        <v>0</v>
      </c>
      <c r="F32" s="106">
        <v>0</v>
      </c>
      <c r="G32" s="107">
        <f t="shared" si="0"/>
        <v>0</v>
      </c>
    </row>
    <row r="33" spans="1:7" ht="15.75" hidden="1">
      <c r="A33" s="104" t="s">
        <v>40</v>
      </c>
      <c r="B33" s="36"/>
      <c r="C33" s="36"/>
      <c r="D33" s="36"/>
      <c r="E33" s="105">
        <f>F33*G40</f>
        <v>0</v>
      </c>
      <c r="F33" s="108">
        <v>0</v>
      </c>
      <c r="G33" s="107">
        <f t="shared" si="0"/>
        <v>0</v>
      </c>
    </row>
    <row r="34" spans="1:7" ht="15.75">
      <c r="A34" s="104" t="s">
        <v>75</v>
      </c>
      <c r="B34" s="36"/>
      <c r="C34" s="36"/>
      <c r="D34" s="36"/>
      <c r="E34" s="105">
        <f>F34*G40</f>
        <v>4</v>
      </c>
      <c r="F34" s="108">
        <v>0.005</v>
      </c>
      <c r="G34" s="107">
        <f t="shared" si="0"/>
        <v>4</v>
      </c>
    </row>
    <row r="35" spans="1:7" ht="15.75">
      <c r="A35" s="104" t="s">
        <v>76</v>
      </c>
      <c r="B35" s="36"/>
      <c r="C35" s="36"/>
      <c r="D35" s="36"/>
      <c r="E35" s="105">
        <f>F35*G40</f>
        <v>40</v>
      </c>
      <c r="F35" s="108">
        <v>0.05</v>
      </c>
      <c r="G35" s="107">
        <f t="shared" si="0"/>
        <v>40</v>
      </c>
    </row>
    <row r="36" spans="1:7" ht="16.5" thickBot="1">
      <c r="A36" s="104" t="s">
        <v>41</v>
      </c>
      <c r="B36" s="36"/>
      <c r="C36" s="36"/>
      <c r="D36" s="36"/>
      <c r="E36" s="109">
        <f>F36*G40</f>
        <v>4</v>
      </c>
      <c r="F36" s="110">
        <v>0.005</v>
      </c>
      <c r="G36" s="111">
        <f>E36</f>
        <v>4</v>
      </c>
    </row>
    <row r="37" spans="1:7" ht="16.5" thickBot="1">
      <c r="A37" s="112" t="s">
        <v>42</v>
      </c>
      <c r="B37" s="53"/>
      <c r="C37" s="98"/>
      <c r="D37" s="99"/>
      <c r="E37" s="113">
        <f>F37*G40</f>
        <v>13.04</v>
      </c>
      <c r="F37" s="80">
        <f>SUM(F29:F36)*27.1%</f>
        <v>0.0163</v>
      </c>
      <c r="G37" s="55">
        <f>E37</f>
        <v>13.04</v>
      </c>
    </row>
    <row r="38" spans="1:7" ht="31.5" customHeight="1" thickBot="1">
      <c r="A38" s="233" t="s">
        <v>43</v>
      </c>
      <c r="B38" s="234"/>
      <c r="C38" s="234"/>
      <c r="D38" s="235"/>
      <c r="E38" s="73">
        <f>G40-E16-E21</f>
        <v>272.24</v>
      </c>
      <c r="F38" s="212">
        <f>F40-F16-F21</f>
        <v>0.3403</v>
      </c>
      <c r="G38" s="114">
        <f>E38</f>
        <v>272.24</v>
      </c>
    </row>
    <row r="39" spans="1:7" ht="16.5" thickBot="1">
      <c r="A39" s="104"/>
      <c r="B39" s="34"/>
      <c r="C39" s="34"/>
      <c r="D39" s="43"/>
      <c r="E39" s="115"/>
      <c r="F39" s="116"/>
      <c r="G39" s="117"/>
    </row>
    <row r="40" spans="1:7" ht="16.5" thickBot="1">
      <c r="A40" s="236" t="s">
        <v>44</v>
      </c>
      <c r="B40" s="237"/>
      <c r="C40" s="237"/>
      <c r="D40" s="238"/>
      <c r="E40" s="55">
        <f>E16+E21+E38</f>
        <v>800</v>
      </c>
      <c r="F40" s="118">
        <v>1</v>
      </c>
      <c r="G40" s="55">
        <v>800</v>
      </c>
    </row>
    <row r="41" spans="1:7" ht="15.75">
      <c r="A41" s="34"/>
      <c r="B41" s="34"/>
      <c r="C41" s="34"/>
      <c r="D41" s="34"/>
      <c r="E41" s="119"/>
      <c r="F41" s="34"/>
      <c r="G41" s="119"/>
    </row>
    <row r="42" spans="1:7" ht="15.75">
      <c r="A42" s="34"/>
      <c r="B42" s="34"/>
      <c r="C42" s="34"/>
      <c r="D42" s="34"/>
      <c r="E42" s="34"/>
      <c r="F42" s="34"/>
      <c r="G42" s="34"/>
    </row>
    <row r="43" spans="1:7" ht="15.75">
      <c r="A43" s="34"/>
      <c r="B43" s="34"/>
      <c r="C43" s="34"/>
      <c r="D43" s="34"/>
      <c r="E43" s="34"/>
      <c r="F43" s="34"/>
      <c r="G43" s="34"/>
    </row>
    <row r="44" spans="1:7" ht="18.75">
      <c r="A44" s="36" t="s">
        <v>7</v>
      </c>
      <c r="B44" s="36"/>
      <c r="C44" s="34"/>
      <c r="D44" s="36"/>
      <c r="E44" s="36"/>
      <c r="F44" s="120" t="s">
        <v>89</v>
      </c>
      <c r="G44" s="34"/>
    </row>
  </sheetData>
  <sheetProtection/>
  <mergeCells count="9">
    <mergeCell ref="A19:D19"/>
    <mergeCell ref="A38:D38"/>
    <mergeCell ref="A40:D40"/>
    <mergeCell ref="C7:F7"/>
    <mergeCell ref="C8:F8"/>
    <mergeCell ref="A9:G9"/>
    <mergeCell ref="E13:F13"/>
    <mergeCell ref="G13:G14"/>
    <mergeCell ref="E14:F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view="pageBreakPreview" zoomScaleSheetLayoutView="100" zoomScalePageLayoutView="0" workbookViewId="0" topLeftCell="A1">
      <selection activeCell="J25" sqref="J25"/>
    </sheetView>
  </sheetViews>
  <sheetFormatPr defaultColWidth="9.00390625" defaultRowHeight="12.75"/>
  <cols>
    <col min="4" max="4" width="30.25390625" style="0" customWidth="1"/>
    <col min="5" max="5" width="14.625" style="0" customWidth="1"/>
    <col min="6" max="6" width="15.00390625" style="0" customWidth="1"/>
    <col min="7" max="7" width="12.25390625" style="0" customWidth="1"/>
    <col min="9" max="9" width="17.875" style="0" customWidth="1"/>
  </cols>
  <sheetData>
    <row r="2" spans="1:9" ht="15.75">
      <c r="A2" s="121"/>
      <c r="B2" s="121"/>
      <c r="C2" s="122"/>
      <c r="D2" s="121"/>
      <c r="E2" s="123" t="s">
        <v>45</v>
      </c>
      <c r="F2" s="123"/>
      <c r="G2" s="123"/>
      <c r="H2" s="123"/>
      <c r="I2" s="123"/>
    </row>
    <row r="3" spans="1:9" ht="15.75">
      <c r="A3" s="121"/>
      <c r="B3" s="121"/>
      <c r="C3" s="122"/>
      <c r="D3" s="121"/>
      <c r="E3" s="123" t="s">
        <v>82</v>
      </c>
      <c r="F3" s="123"/>
      <c r="G3" s="123"/>
      <c r="H3" s="123"/>
      <c r="I3" s="123"/>
    </row>
    <row r="4" spans="1:9" ht="15.75">
      <c r="A4" s="121"/>
      <c r="B4" s="121"/>
      <c r="C4" s="122"/>
      <c r="D4" s="121"/>
      <c r="E4" s="121"/>
      <c r="F4" s="121"/>
      <c r="G4" s="121"/>
      <c r="H4" s="121"/>
      <c r="I4" s="121"/>
    </row>
    <row r="5" spans="1:8" ht="15.75">
      <c r="A5" s="121"/>
      <c r="B5" s="121"/>
      <c r="C5" s="121"/>
      <c r="D5" s="121"/>
      <c r="E5" s="121" t="s">
        <v>46</v>
      </c>
      <c r="F5" s="123" t="s">
        <v>83</v>
      </c>
      <c r="H5" s="123"/>
    </row>
    <row r="6" spans="1:8" ht="15.75">
      <c r="A6" s="121"/>
      <c r="B6" s="121"/>
      <c r="C6" s="121"/>
      <c r="D6" s="121"/>
      <c r="E6" s="121"/>
      <c r="F6" s="121"/>
      <c r="H6" s="121"/>
    </row>
    <row r="7" spans="1:8" ht="15.75">
      <c r="A7" s="121"/>
      <c r="B7" s="121"/>
      <c r="C7" s="121"/>
      <c r="D7" s="121"/>
      <c r="E7" s="123" t="s">
        <v>47</v>
      </c>
      <c r="F7" s="123" t="s">
        <v>94</v>
      </c>
      <c r="H7" s="123"/>
    </row>
    <row r="8" spans="1:9" ht="15.75">
      <c r="A8" s="121"/>
      <c r="B8" s="121"/>
      <c r="C8" s="121"/>
      <c r="D8" s="121"/>
      <c r="E8" s="121"/>
      <c r="F8" s="121"/>
      <c r="G8" s="121"/>
      <c r="H8" s="121"/>
      <c r="I8" s="121"/>
    </row>
    <row r="9" spans="1:9" ht="15.75">
      <c r="A9" s="121"/>
      <c r="B9" s="121"/>
      <c r="C9" s="121"/>
      <c r="D9" s="121"/>
      <c r="E9" s="121"/>
      <c r="F9" s="121"/>
      <c r="G9" s="124"/>
      <c r="H9" s="124"/>
      <c r="I9" s="124"/>
    </row>
    <row r="10" spans="1:9" ht="15.75">
      <c r="A10" s="126" t="s">
        <v>48</v>
      </c>
      <c r="B10" s="126"/>
      <c r="C10" s="126"/>
      <c r="D10" s="126"/>
      <c r="E10" s="126"/>
      <c r="F10" s="126"/>
      <c r="G10" s="126"/>
      <c r="H10" s="126"/>
      <c r="I10" s="126"/>
    </row>
    <row r="11" spans="1:9" ht="40.5" customHeight="1">
      <c r="A11" s="254" t="s">
        <v>84</v>
      </c>
      <c r="B11" s="254"/>
      <c r="C11" s="254"/>
      <c r="D11" s="254"/>
      <c r="E11" s="254"/>
      <c r="F11" s="254"/>
      <c r="G11" s="254"/>
      <c r="H11" s="126"/>
      <c r="I11" s="126"/>
    </row>
    <row r="12" spans="1:9" ht="15.75">
      <c r="A12" s="239" t="s">
        <v>96</v>
      </c>
      <c r="B12" s="239"/>
      <c r="C12" s="239"/>
      <c r="D12" s="239"/>
      <c r="E12" s="239"/>
      <c r="F12" s="239"/>
      <c r="G12" s="239"/>
      <c r="H12" s="126"/>
      <c r="I12" s="126"/>
    </row>
    <row r="13" spans="1:12" ht="16.5" thickBot="1">
      <c r="A13" s="127"/>
      <c r="B13" s="121"/>
      <c r="C13" s="121"/>
      <c r="D13" s="121"/>
      <c r="E13" s="121"/>
      <c r="F13" s="121"/>
      <c r="G13" s="121"/>
      <c r="H13" s="121"/>
      <c r="I13" s="121"/>
      <c r="J13" s="123"/>
      <c r="K13" s="123"/>
      <c r="L13" s="123"/>
    </row>
    <row r="14" spans="1:12" ht="16.5" thickBot="1">
      <c r="A14" s="255" t="s">
        <v>22</v>
      </c>
      <c r="B14" s="256"/>
      <c r="C14" s="256"/>
      <c r="D14" s="257"/>
      <c r="E14" s="241" t="s">
        <v>95</v>
      </c>
      <c r="F14" s="242"/>
      <c r="G14" s="128" t="s">
        <v>49</v>
      </c>
      <c r="H14" s="125"/>
      <c r="I14" s="126"/>
      <c r="J14" s="123"/>
      <c r="K14" s="123"/>
      <c r="L14" s="123"/>
    </row>
    <row r="15" spans="1:12" ht="15.75">
      <c r="A15" s="258"/>
      <c r="B15" s="259"/>
      <c r="C15" s="259"/>
      <c r="D15" s="260"/>
      <c r="E15" s="264" t="s">
        <v>108</v>
      </c>
      <c r="F15" s="265"/>
      <c r="G15" s="129" t="s">
        <v>50</v>
      </c>
      <c r="H15" s="125"/>
      <c r="I15" s="125"/>
      <c r="J15" s="121"/>
      <c r="K15" s="121"/>
      <c r="L15" s="121"/>
    </row>
    <row r="16" spans="1:11" ht="16.5" thickBot="1">
      <c r="A16" s="258"/>
      <c r="B16" s="259"/>
      <c r="C16" s="259"/>
      <c r="D16" s="260"/>
      <c r="E16" s="266"/>
      <c r="F16" s="267"/>
      <c r="G16" s="130"/>
      <c r="H16" s="131"/>
      <c r="I16" s="121"/>
      <c r="K16" s="123"/>
    </row>
    <row r="17" spans="1:11" ht="16.5" thickBot="1">
      <c r="A17" s="261"/>
      <c r="B17" s="262"/>
      <c r="C17" s="262"/>
      <c r="D17" s="263"/>
      <c r="E17" s="268"/>
      <c r="F17" s="269"/>
      <c r="G17" s="132" t="s">
        <v>24</v>
      </c>
      <c r="H17" s="125"/>
      <c r="I17" s="125"/>
      <c r="K17" s="121"/>
    </row>
    <row r="18" spans="1:11" ht="15.75">
      <c r="A18" s="58" t="s">
        <v>51</v>
      </c>
      <c r="B18" s="58"/>
      <c r="C18" s="133"/>
      <c r="D18" s="134"/>
      <c r="E18" s="135">
        <v>100</v>
      </c>
      <c r="F18" s="136"/>
      <c r="G18" s="136"/>
      <c r="H18" s="131"/>
      <c r="I18" s="131"/>
      <c r="K18" s="123"/>
    </row>
    <row r="19" spans="1:12" ht="15.75">
      <c r="A19" s="137" t="s">
        <v>52</v>
      </c>
      <c r="B19" s="137"/>
      <c r="C19" s="138"/>
      <c r="D19" s="139"/>
      <c r="E19" s="140">
        <v>8</v>
      </c>
      <c r="F19" s="141"/>
      <c r="G19" s="141"/>
      <c r="H19" s="131"/>
      <c r="I19" s="131"/>
      <c r="J19" s="121"/>
      <c r="K19" s="121"/>
      <c r="L19" s="121"/>
    </row>
    <row r="20" spans="1:9" ht="16.5" thickBot="1">
      <c r="A20" s="104" t="s">
        <v>53</v>
      </c>
      <c r="B20" s="104"/>
      <c r="C20" s="121"/>
      <c r="D20" s="142"/>
      <c r="E20" s="131">
        <v>15</v>
      </c>
      <c r="F20" s="143"/>
      <c r="G20" s="143"/>
      <c r="H20" s="131"/>
      <c r="I20" s="131"/>
    </row>
    <row r="21" spans="1:9" ht="16.5" thickBot="1">
      <c r="A21" s="100" t="s">
        <v>54</v>
      </c>
      <c r="B21" s="100"/>
      <c r="C21" s="101"/>
      <c r="D21" s="144"/>
      <c r="E21" s="145">
        <f>E18*E19*E20</f>
        <v>12000</v>
      </c>
      <c r="F21" s="102">
        <v>100</v>
      </c>
      <c r="G21" s="102">
        <f>E21</f>
        <v>12000</v>
      </c>
      <c r="H21" s="146"/>
      <c r="I21" s="146"/>
    </row>
    <row r="22" spans="1:9" ht="15.75">
      <c r="A22" s="104"/>
      <c r="B22" s="121"/>
      <c r="C22" s="121"/>
      <c r="D22" s="142"/>
      <c r="E22" s="125" t="s">
        <v>55</v>
      </c>
      <c r="F22" s="129" t="s">
        <v>56</v>
      </c>
      <c r="G22" s="111"/>
      <c r="H22" s="147"/>
      <c r="I22" s="126"/>
    </row>
    <row r="23" spans="1:9" ht="16.5" thickBot="1">
      <c r="A23" s="104" t="s">
        <v>86</v>
      </c>
      <c r="B23" s="121"/>
      <c r="C23" s="121"/>
      <c r="D23" s="142"/>
      <c r="E23" s="148">
        <f>E21*F23</f>
        <v>9000</v>
      </c>
      <c r="F23" s="191">
        <v>0.75</v>
      </c>
      <c r="G23" s="192">
        <f>F23*G21</f>
        <v>9000</v>
      </c>
      <c r="H23" s="146"/>
      <c r="I23" s="126"/>
    </row>
    <row r="24" spans="1:9" ht="16.5" thickBot="1">
      <c r="A24" s="276" t="s">
        <v>87</v>
      </c>
      <c r="B24" s="277"/>
      <c r="C24" s="277"/>
      <c r="D24" s="278"/>
      <c r="E24" s="102">
        <f>E21*8*F23</f>
        <v>72000</v>
      </c>
      <c r="F24" s="196"/>
      <c r="G24" s="193">
        <f>E24</f>
        <v>72000</v>
      </c>
      <c r="H24" s="146"/>
      <c r="I24" s="126"/>
    </row>
    <row r="25" spans="1:9" ht="15.75">
      <c r="A25" s="121"/>
      <c r="B25" s="121"/>
      <c r="C25" s="121"/>
      <c r="D25" s="121"/>
      <c r="E25" s="146"/>
      <c r="F25" s="195"/>
      <c r="G25" s="146"/>
      <c r="H25" s="146"/>
      <c r="I25" s="126"/>
    </row>
    <row r="26" spans="1:9" ht="16.5" thickBot="1">
      <c r="A26" s="171"/>
      <c r="B26" s="127"/>
      <c r="C26" s="127"/>
      <c r="D26" s="127"/>
      <c r="E26" s="194"/>
      <c r="F26" s="127"/>
      <c r="G26" s="127"/>
      <c r="H26" s="121"/>
      <c r="I26" s="121"/>
    </row>
    <row r="27" spans="1:7" ht="12.75" customHeight="1">
      <c r="A27" s="255" t="s">
        <v>22</v>
      </c>
      <c r="B27" s="256"/>
      <c r="C27" s="256"/>
      <c r="D27" s="257"/>
      <c r="E27" s="279" t="s">
        <v>23</v>
      </c>
      <c r="F27" s="282" t="s">
        <v>24</v>
      </c>
      <c r="G27" s="247" t="s">
        <v>24</v>
      </c>
    </row>
    <row r="28" spans="1:7" ht="12.75" customHeight="1">
      <c r="A28" s="258"/>
      <c r="B28" s="259"/>
      <c r="C28" s="259"/>
      <c r="D28" s="260"/>
      <c r="E28" s="280"/>
      <c r="F28" s="283"/>
      <c r="G28" s="248"/>
    </row>
    <row r="29" spans="1:7" ht="13.5" customHeight="1" thickBot="1">
      <c r="A29" s="261"/>
      <c r="B29" s="262"/>
      <c r="C29" s="262"/>
      <c r="D29" s="263"/>
      <c r="E29" s="281"/>
      <c r="F29" s="284"/>
      <c r="G29" s="249"/>
    </row>
    <row r="30" spans="1:7" ht="16.5" thickBot="1">
      <c r="A30" s="250" t="s">
        <v>57</v>
      </c>
      <c r="B30" s="251"/>
      <c r="C30" s="251"/>
      <c r="D30" s="252"/>
      <c r="E30" s="197">
        <f>E31+E43</f>
        <v>0.6</v>
      </c>
      <c r="F30" s="149">
        <f>ROUNDUP(E30*E24,0)</f>
        <v>43200</v>
      </c>
      <c r="G30" s="150">
        <f>F30</f>
        <v>43200</v>
      </c>
    </row>
    <row r="31" spans="1:7" ht="16.5" thickBot="1">
      <c r="A31" s="151" t="s">
        <v>58</v>
      </c>
      <c r="B31" s="152"/>
      <c r="C31" s="152"/>
      <c r="D31" s="152"/>
      <c r="E31" s="153">
        <f>E32+E33</f>
        <v>0.472</v>
      </c>
      <c r="F31" s="154">
        <f>F32+F33</f>
        <v>30384</v>
      </c>
      <c r="G31" s="150">
        <f>F31</f>
        <v>30384</v>
      </c>
    </row>
    <row r="32" spans="1:7" ht="16.5" thickBot="1">
      <c r="A32" s="156" t="s">
        <v>59</v>
      </c>
      <c r="B32" s="156"/>
      <c r="C32" s="123"/>
      <c r="D32" s="123"/>
      <c r="E32" s="198">
        <v>0.412</v>
      </c>
      <c r="F32" s="157">
        <f>E32*E24</f>
        <v>29664</v>
      </c>
      <c r="G32" s="150">
        <f>F32</f>
        <v>29664</v>
      </c>
    </row>
    <row r="33" spans="1:7" ht="16.5" thickBot="1">
      <c r="A33" s="100" t="s">
        <v>60</v>
      </c>
      <c r="B33" s="101"/>
      <c r="C33" s="101"/>
      <c r="D33" s="144"/>
      <c r="E33" s="187">
        <f>E34+E36+E37+E38+E39+E42+E35+E41+E40</f>
        <v>0.06</v>
      </c>
      <c r="F33" s="210">
        <f>F34+F36+F37+F38+F39+F42+F35+F41</f>
        <v>720</v>
      </c>
      <c r="G33" s="150">
        <f>F33</f>
        <v>720</v>
      </c>
    </row>
    <row r="34" spans="1:7" ht="16.5" hidden="1" thickBot="1">
      <c r="A34" s="137" t="s">
        <v>78</v>
      </c>
      <c r="B34" s="133"/>
      <c r="C34" s="133"/>
      <c r="D34" s="134"/>
      <c r="E34" s="206">
        <v>0</v>
      </c>
      <c r="F34" s="159">
        <f aca="true" t="shared" si="0" ref="F34:F41">E34*$E$24</f>
        <v>0</v>
      </c>
      <c r="G34" s="209">
        <f>F34</f>
        <v>0</v>
      </c>
    </row>
    <row r="35" spans="1:7" ht="16.5" hidden="1" thickBot="1">
      <c r="A35" s="160" t="s">
        <v>61</v>
      </c>
      <c r="B35" s="161"/>
      <c r="C35" s="161"/>
      <c r="D35" s="162"/>
      <c r="E35" s="206">
        <v>0</v>
      </c>
      <c r="F35" s="165">
        <f t="shared" si="0"/>
        <v>0</v>
      </c>
      <c r="G35" s="209">
        <f aca="true" t="shared" si="1" ref="G35:G51">F35</f>
        <v>0</v>
      </c>
    </row>
    <row r="36" spans="1:7" ht="16.5" hidden="1" thickBot="1">
      <c r="A36" s="137" t="s">
        <v>62</v>
      </c>
      <c r="B36" s="138"/>
      <c r="C36" s="138"/>
      <c r="D36" s="139"/>
      <c r="E36" s="207">
        <v>0</v>
      </c>
      <c r="F36" s="165">
        <f t="shared" si="0"/>
        <v>0</v>
      </c>
      <c r="G36" s="209">
        <f t="shared" si="1"/>
        <v>0</v>
      </c>
    </row>
    <row r="37" spans="1:7" ht="16.5" hidden="1" thickBot="1">
      <c r="A37" s="160" t="s">
        <v>63</v>
      </c>
      <c r="B37" s="161"/>
      <c r="C37" s="161"/>
      <c r="D37" s="162"/>
      <c r="E37" s="207">
        <v>0</v>
      </c>
      <c r="F37" s="165">
        <f t="shared" si="0"/>
        <v>0</v>
      </c>
      <c r="G37" s="209">
        <f t="shared" si="1"/>
        <v>0</v>
      </c>
    </row>
    <row r="38" spans="1:7" ht="16.5" hidden="1" thickBot="1">
      <c r="A38" s="137" t="s">
        <v>64</v>
      </c>
      <c r="B38" s="138"/>
      <c r="C38" s="138"/>
      <c r="D38" s="139"/>
      <c r="E38" s="207">
        <v>0</v>
      </c>
      <c r="F38" s="165">
        <f t="shared" si="0"/>
        <v>0</v>
      </c>
      <c r="G38" s="209">
        <f t="shared" si="1"/>
        <v>0</v>
      </c>
    </row>
    <row r="39" spans="1:7" ht="16.5" thickBot="1">
      <c r="A39" s="137" t="s">
        <v>77</v>
      </c>
      <c r="B39" s="138"/>
      <c r="C39" s="138"/>
      <c r="D39" s="139"/>
      <c r="E39" s="207">
        <v>0.005</v>
      </c>
      <c r="F39" s="165">
        <f t="shared" si="0"/>
        <v>360</v>
      </c>
      <c r="G39" s="209">
        <f t="shared" si="1"/>
        <v>360</v>
      </c>
    </row>
    <row r="40" spans="1:7" ht="16.5" thickBot="1">
      <c r="A40" s="104" t="s">
        <v>76</v>
      </c>
      <c r="B40" s="201"/>
      <c r="C40" s="201"/>
      <c r="D40" s="201"/>
      <c r="E40" s="207">
        <v>0.05</v>
      </c>
      <c r="F40" s="165">
        <f t="shared" si="0"/>
        <v>3600</v>
      </c>
      <c r="G40" s="209">
        <f t="shared" si="1"/>
        <v>3600</v>
      </c>
    </row>
    <row r="41" spans="1:7" ht="16.5" hidden="1" thickBot="1">
      <c r="A41" s="137"/>
      <c r="B41" s="138"/>
      <c r="C41" s="138"/>
      <c r="D41" s="139"/>
      <c r="E41" s="207"/>
      <c r="F41" s="165">
        <f t="shared" si="0"/>
        <v>0</v>
      </c>
      <c r="G41" s="209">
        <f t="shared" si="1"/>
        <v>0</v>
      </c>
    </row>
    <row r="42" spans="1:7" ht="16.5" thickBot="1">
      <c r="A42" s="104" t="s">
        <v>65</v>
      </c>
      <c r="B42" s="121"/>
      <c r="C42" s="121"/>
      <c r="D42" s="121"/>
      <c r="E42" s="208">
        <v>0.005</v>
      </c>
      <c r="F42" s="211">
        <f>E42*$E$24</f>
        <v>360</v>
      </c>
      <c r="G42" s="209">
        <f t="shared" si="1"/>
        <v>360</v>
      </c>
    </row>
    <row r="43" spans="1:8" ht="16.5" thickBot="1">
      <c r="A43" s="151" t="s">
        <v>66</v>
      </c>
      <c r="B43" s="169"/>
      <c r="C43" s="169"/>
      <c r="D43" s="170"/>
      <c r="E43" s="199">
        <f>E44+E45</f>
        <v>0.128</v>
      </c>
      <c r="F43" s="176">
        <f>E43*E24</f>
        <v>9216</v>
      </c>
      <c r="G43" s="155">
        <f t="shared" si="1"/>
        <v>9216</v>
      </c>
      <c r="H43" s="190">
        <f>E32+E33+E43</f>
        <v>0.6</v>
      </c>
    </row>
    <row r="44" spans="1:7" ht="15.75">
      <c r="A44" s="58" t="s">
        <v>59</v>
      </c>
      <c r="B44" s="133"/>
      <c r="C44" s="133"/>
      <c r="D44" s="134"/>
      <c r="E44" s="200">
        <v>0.1117</v>
      </c>
      <c r="F44" s="158">
        <f>E44*E24</f>
        <v>8042</v>
      </c>
      <c r="G44" s="159">
        <f t="shared" si="1"/>
        <v>8042</v>
      </c>
    </row>
    <row r="45" spans="1:7" ht="16.5" thickBot="1">
      <c r="A45" s="171" t="s">
        <v>60</v>
      </c>
      <c r="B45" s="127"/>
      <c r="C45" s="127"/>
      <c r="D45" s="172"/>
      <c r="E45" s="173">
        <v>0.0163</v>
      </c>
      <c r="F45" s="174">
        <f>E45*E24</f>
        <v>1174</v>
      </c>
      <c r="G45" s="168">
        <f t="shared" si="1"/>
        <v>1174</v>
      </c>
    </row>
    <row r="46" spans="1:7" ht="16.5" thickBot="1">
      <c r="A46" s="151" t="s">
        <v>67</v>
      </c>
      <c r="B46" s="169"/>
      <c r="C46" s="169"/>
      <c r="D46" s="170"/>
      <c r="E46" s="175">
        <f>'кл(ШКПЕРВ)'!F22</f>
        <v>0.0017</v>
      </c>
      <c r="F46" s="176">
        <f>E46*E24</f>
        <v>122</v>
      </c>
      <c r="G46" s="155">
        <f t="shared" si="1"/>
        <v>122</v>
      </c>
    </row>
    <row r="47" spans="1:7" ht="16.5" thickBot="1">
      <c r="A47" s="151" t="s">
        <v>68</v>
      </c>
      <c r="B47" s="151"/>
      <c r="C47" s="152"/>
      <c r="D47" s="177"/>
      <c r="E47" s="178">
        <f>E48+E49+E50</f>
        <v>0.058</v>
      </c>
      <c r="F47" s="154">
        <f>E47*E24</f>
        <v>4176</v>
      </c>
      <c r="G47" s="155">
        <f t="shared" si="1"/>
        <v>4176</v>
      </c>
    </row>
    <row r="48" spans="1:7" ht="16.5" thickBot="1">
      <c r="A48" s="58" t="s">
        <v>69</v>
      </c>
      <c r="B48" s="133"/>
      <c r="C48" s="133"/>
      <c r="D48" s="134"/>
      <c r="E48" s="179">
        <f>'кл(ШКПЕРВ)'!F24</f>
        <v>0.0469</v>
      </c>
      <c r="F48" s="180">
        <f>E48*E24</f>
        <v>3377</v>
      </c>
      <c r="G48" s="181">
        <f t="shared" si="1"/>
        <v>3377</v>
      </c>
    </row>
    <row r="49" spans="1:7" ht="16.5" thickBot="1">
      <c r="A49" s="137" t="s">
        <v>70</v>
      </c>
      <c r="B49" s="182"/>
      <c r="C49" s="182"/>
      <c r="D49" s="183"/>
      <c r="E49" s="179">
        <f>'кл(ШКПЕРВ)'!F25</f>
        <v>0.0071</v>
      </c>
      <c r="F49" s="164">
        <f>E49*E24</f>
        <v>511</v>
      </c>
      <c r="G49" s="165">
        <f t="shared" si="1"/>
        <v>511</v>
      </c>
    </row>
    <row r="50" spans="1:7" ht="16.5" thickBot="1">
      <c r="A50" s="104" t="s">
        <v>71</v>
      </c>
      <c r="B50" s="124"/>
      <c r="C50" s="124"/>
      <c r="D50" s="124"/>
      <c r="E50" s="179">
        <f>'кл(ШКПЕРВ)'!F26</f>
        <v>0.004</v>
      </c>
      <c r="F50" s="184">
        <f>E50*E24</f>
        <v>288</v>
      </c>
      <c r="G50" s="165">
        <f t="shared" si="1"/>
        <v>288</v>
      </c>
    </row>
    <row r="51" spans="1:7" ht="18.75" customHeight="1" thickBot="1">
      <c r="A51" s="151"/>
      <c r="B51" s="185"/>
      <c r="C51" s="185"/>
      <c r="D51" s="185"/>
      <c r="E51" s="153"/>
      <c r="F51" s="154">
        <f>E51*E24</f>
        <v>0</v>
      </c>
      <c r="G51" s="155">
        <f t="shared" si="1"/>
        <v>0</v>
      </c>
    </row>
    <row r="52" spans="1:7" ht="16.5" thickBot="1">
      <c r="A52" s="270" t="s">
        <v>72</v>
      </c>
      <c r="B52" s="271"/>
      <c r="C52" s="271"/>
      <c r="D52" s="272"/>
      <c r="E52" s="175">
        <f>100%-E30-E47-E46</f>
        <v>0.3403</v>
      </c>
      <c r="F52" s="176">
        <f>E52*E24</f>
        <v>24502</v>
      </c>
      <c r="G52" s="186">
        <f>F52</f>
        <v>24502</v>
      </c>
    </row>
    <row r="53" spans="1:7" ht="16.5" thickBot="1">
      <c r="A53" s="273" t="s">
        <v>44</v>
      </c>
      <c r="B53" s="274"/>
      <c r="C53" s="274"/>
      <c r="D53" s="275"/>
      <c r="E53" s="187">
        <f>E30+E46+E47+E51+E52</f>
        <v>1</v>
      </c>
      <c r="F53" s="149">
        <f>F30+F46+F47+F51+F52</f>
        <v>72000</v>
      </c>
      <c r="G53" s="150">
        <f>F53</f>
        <v>72000</v>
      </c>
    </row>
    <row r="54" spans="1:9" ht="12.75">
      <c r="A54" s="124"/>
      <c r="B54" s="124"/>
      <c r="C54" s="124"/>
      <c r="D54" s="124"/>
      <c r="E54" s="124"/>
      <c r="F54" s="124"/>
      <c r="G54" s="124"/>
      <c r="H54" s="124"/>
      <c r="I54" s="124"/>
    </row>
    <row r="55" spans="1:8" ht="15.75">
      <c r="A55" s="188" t="s">
        <v>7</v>
      </c>
      <c r="B55" s="189"/>
      <c r="C55" s="189"/>
      <c r="D55" s="188"/>
      <c r="E55" s="189"/>
      <c r="F55" s="188" t="s">
        <v>89</v>
      </c>
      <c r="G55" s="189"/>
      <c r="H55" s="189"/>
    </row>
  </sheetData>
  <sheetProtection/>
  <mergeCells count="13">
    <mergeCell ref="A11:G11"/>
    <mergeCell ref="A12:G12"/>
    <mergeCell ref="A14:D17"/>
    <mergeCell ref="E14:F14"/>
    <mergeCell ref="E15:F17"/>
    <mergeCell ref="A24:D24"/>
    <mergeCell ref="A53:D53"/>
    <mergeCell ref="A27:D29"/>
    <mergeCell ref="E27:E29"/>
    <mergeCell ref="F27:F29"/>
    <mergeCell ref="G27:G29"/>
    <mergeCell ref="A30:D30"/>
    <mergeCell ref="A52:D5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44"/>
  <sheetViews>
    <sheetView view="pageBreakPreview" zoomScale="110" zoomScaleSheetLayoutView="110" zoomScalePageLayoutView="0" workbookViewId="0" topLeftCell="A16">
      <selection activeCell="E15" sqref="E15"/>
    </sheetView>
  </sheetViews>
  <sheetFormatPr defaultColWidth="9.00390625" defaultRowHeight="12.75"/>
  <cols>
    <col min="4" max="4" width="23.75390625" style="0" customWidth="1"/>
    <col min="6" max="6" width="15.125" style="0" customWidth="1"/>
  </cols>
  <sheetData>
    <row r="1" spans="1:7" ht="15.75">
      <c r="A1" s="34"/>
      <c r="B1" s="34"/>
      <c r="C1" s="35"/>
      <c r="D1" s="34"/>
      <c r="E1" s="36" t="s">
        <v>80</v>
      </c>
      <c r="F1" s="36"/>
      <c r="G1" s="34"/>
    </row>
    <row r="2" spans="1:7" ht="15.75">
      <c r="A2" s="34"/>
      <c r="B2" s="34"/>
      <c r="C2" s="34"/>
      <c r="D2" s="34"/>
      <c r="E2" s="34" t="s">
        <v>17</v>
      </c>
      <c r="F2" s="36" t="s">
        <v>81</v>
      </c>
      <c r="G2" s="34"/>
    </row>
    <row r="3" spans="1:7" ht="15.75">
      <c r="A3" s="34"/>
      <c r="B3" s="34"/>
      <c r="C3" s="34"/>
      <c r="D3" s="34"/>
      <c r="E3" s="36" t="s">
        <v>98</v>
      </c>
      <c r="F3" s="36"/>
      <c r="G3" s="34"/>
    </row>
    <row r="4" spans="1:7" ht="15.75">
      <c r="A4" s="34"/>
      <c r="B4" s="34"/>
      <c r="C4" s="34"/>
      <c r="D4" s="34"/>
      <c r="E4" s="34"/>
      <c r="F4" s="34"/>
      <c r="G4" s="34"/>
    </row>
    <row r="5" spans="1:7" ht="15.75">
      <c r="A5" s="34"/>
      <c r="B5" s="34"/>
      <c r="C5" s="34"/>
      <c r="D5" s="34"/>
      <c r="E5" s="34"/>
      <c r="F5" s="34"/>
      <c r="G5" s="34"/>
    </row>
    <row r="6" spans="1:7" ht="15.75">
      <c r="A6" s="34"/>
      <c r="B6" s="34"/>
      <c r="C6" s="34"/>
      <c r="D6" s="37" t="s">
        <v>18</v>
      </c>
      <c r="E6" s="36"/>
      <c r="F6" s="36"/>
      <c r="G6" s="34"/>
    </row>
    <row r="7" spans="1:7" ht="15.75">
      <c r="A7" s="34"/>
      <c r="B7" s="34"/>
      <c r="C7" s="239" t="s">
        <v>19</v>
      </c>
      <c r="D7" s="239"/>
      <c r="E7" s="239"/>
      <c r="F7" s="239"/>
      <c r="G7" s="34"/>
    </row>
    <row r="8" spans="1:7" ht="15.75">
      <c r="A8" s="34"/>
      <c r="B8" s="34"/>
      <c r="C8" s="239" t="s">
        <v>20</v>
      </c>
      <c r="D8" s="239"/>
      <c r="E8" s="239"/>
      <c r="F8" s="239"/>
      <c r="G8" s="34"/>
    </row>
    <row r="9" spans="1:7" ht="15.75">
      <c r="A9" s="239" t="s">
        <v>88</v>
      </c>
      <c r="B9" s="240"/>
      <c r="C9" s="240"/>
      <c r="D9" s="240"/>
      <c r="E9" s="240"/>
      <c r="F9" s="240"/>
      <c r="G9" s="240"/>
    </row>
    <row r="10" spans="1:7" ht="15.75">
      <c r="A10" s="34"/>
      <c r="B10" s="34"/>
      <c r="C10" s="34"/>
      <c r="D10" s="37" t="s">
        <v>96</v>
      </c>
      <c r="E10" s="36"/>
      <c r="F10" s="36"/>
      <c r="G10" s="34"/>
    </row>
    <row r="11" spans="1:7" ht="15.75">
      <c r="A11" s="34"/>
      <c r="B11" s="34"/>
      <c r="C11" s="34"/>
      <c r="D11" s="34"/>
      <c r="E11" s="34"/>
      <c r="F11" s="34"/>
      <c r="G11" s="34"/>
    </row>
    <row r="12" spans="1:7" ht="16.5" thickBot="1">
      <c r="A12" s="34"/>
      <c r="B12" s="34"/>
      <c r="C12" s="34"/>
      <c r="D12" s="34"/>
      <c r="E12" s="34"/>
      <c r="F12" s="34"/>
      <c r="G12" s="34"/>
    </row>
    <row r="13" spans="1:7" ht="16.5" thickBot="1">
      <c r="A13" s="38"/>
      <c r="B13" s="39"/>
      <c r="C13" s="39"/>
      <c r="D13" s="40"/>
      <c r="E13" s="241" t="s">
        <v>95</v>
      </c>
      <c r="F13" s="242"/>
      <c r="G13" s="243" t="s">
        <v>21</v>
      </c>
    </row>
    <row r="14" spans="1:9" ht="48.75" customHeight="1" thickBot="1">
      <c r="A14" s="42"/>
      <c r="B14" s="36" t="s">
        <v>22</v>
      </c>
      <c r="C14" s="36"/>
      <c r="D14" s="43"/>
      <c r="E14" s="245" t="s">
        <v>109</v>
      </c>
      <c r="F14" s="246"/>
      <c r="G14" s="244"/>
      <c r="I14">
        <v>500</v>
      </c>
    </row>
    <row r="15" spans="1:7" ht="18" customHeight="1" thickBot="1">
      <c r="A15" s="44"/>
      <c r="B15" s="45"/>
      <c r="C15" s="45"/>
      <c r="D15" s="46"/>
      <c r="E15" s="47" t="s">
        <v>24</v>
      </c>
      <c r="F15" s="48" t="s">
        <v>23</v>
      </c>
      <c r="G15" s="41" t="s">
        <v>24</v>
      </c>
    </row>
    <row r="16" spans="1:7" ht="16.5" thickBot="1">
      <c r="A16" s="49" t="s">
        <v>25</v>
      </c>
      <c r="B16" s="50"/>
      <c r="C16" s="50"/>
      <c r="D16" s="50"/>
      <c r="E16" s="51">
        <f>E17+E20</f>
        <v>418.96</v>
      </c>
      <c r="F16" s="52">
        <f>F17+F20</f>
        <v>0.5237</v>
      </c>
      <c r="G16" s="51">
        <f>G17+G20</f>
        <v>418.95</v>
      </c>
    </row>
    <row r="17" spans="1:7" ht="16.5" thickBot="1">
      <c r="A17" s="53" t="s">
        <v>26</v>
      </c>
      <c r="B17" s="54"/>
      <c r="C17" s="54"/>
      <c r="D17" s="54"/>
      <c r="E17" s="55">
        <f>E18+E19</f>
        <v>418.96</v>
      </c>
      <c r="F17" s="56">
        <f>F18+F19</f>
        <v>0.5237</v>
      </c>
      <c r="G17" s="57">
        <f>G18+G19-0.01</f>
        <v>418.95</v>
      </c>
    </row>
    <row r="18" spans="1:7" ht="15.75">
      <c r="A18" s="58" t="s">
        <v>27</v>
      </c>
      <c r="B18" s="59"/>
      <c r="C18" s="60"/>
      <c r="D18" s="61"/>
      <c r="E18" s="62">
        <f>F18*G40</f>
        <v>329.6</v>
      </c>
      <c r="F18" s="63">
        <f>35.2%+6%</f>
        <v>0.412</v>
      </c>
      <c r="G18" s="64">
        <f>E18</f>
        <v>329.6</v>
      </c>
    </row>
    <row r="19" spans="1:7" ht="16.5" thickBot="1">
      <c r="A19" s="231" t="s">
        <v>28</v>
      </c>
      <c r="B19" s="232"/>
      <c r="C19" s="232"/>
      <c r="D19" s="232"/>
      <c r="E19" s="65">
        <f>F19*G40</f>
        <v>89.36</v>
      </c>
      <c r="F19" s="106">
        <f>F18*27.1%</f>
        <v>0.1117</v>
      </c>
      <c r="G19" s="66">
        <f>E19</f>
        <v>89.36</v>
      </c>
    </row>
    <row r="20" spans="1:7" ht="16.5" thickBot="1">
      <c r="A20" s="67"/>
      <c r="B20" s="68"/>
      <c r="C20" s="68"/>
      <c r="D20" s="68"/>
      <c r="E20" s="55"/>
      <c r="F20" s="69"/>
      <c r="G20" s="57">
        <f>E20</f>
        <v>0</v>
      </c>
    </row>
    <row r="21" spans="1:7" ht="16.5" thickBot="1">
      <c r="A21" s="70" t="s">
        <v>29</v>
      </c>
      <c r="B21" s="71"/>
      <c r="C21" s="71"/>
      <c r="D21" s="72"/>
      <c r="E21" s="73">
        <f>E22+E23+E27</f>
        <v>108.8</v>
      </c>
      <c r="F21" s="74">
        <f>F22+F23+F27</f>
        <v>0.136</v>
      </c>
      <c r="G21" s="75">
        <f>G22+G23+G27</f>
        <v>108.8</v>
      </c>
    </row>
    <row r="22" spans="1:9" ht="16.5" thickBot="1">
      <c r="A22" s="76" t="s">
        <v>30</v>
      </c>
      <c r="B22" s="77"/>
      <c r="C22" s="77"/>
      <c r="D22" s="78"/>
      <c r="E22" s="79">
        <f>F22*G40</f>
        <v>1.36</v>
      </c>
      <c r="F22" s="80">
        <f>РКУ!I23</f>
        <v>0.0017</v>
      </c>
      <c r="G22" s="81">
        <f>E22</f>
        <v>1.36</v>
      </c>
      <c r="I22" s="190">
        <f>F17+F27</f>
        <v>0.6</v>
      </c>
    </row>
    <row r="23" spans="1:7" ht="16.5" thickBot="1">
      <c r="A23" s="82" t="s">
        <v>31</v>
      </c>
      <c r="B23" s="82"/>
      <c r="C23" s="54"/>
      <c r="D23" s="83"/>
      <c r="E23" s="84">
        <f>E24+E25+E26</f>
        <v>46.4</v>
      </c>
      <c r="F23" s="69">
        <f>F24+F25+F26</f>
        <v>0.058</v>
      </c>
      <c r="G23" s="57">
        <f>G24+G25+G26</f>
        <v>46.4</v>
      </c>
    </row>
    <row r="24" spans="1:7" ht="15.75">
      <c r="A24" s="85" t="s">
        <v>32</v>
      </c>
      <c r="B24" s="86"/>
      <c r="C24" s="86"/>
      <c r="D24" s="87"/>
      <c r="E24" s="88">
        <f>F24*G40</f>
        <v>37.52</v>
      </c>
      <c r="F24" s="89">
        <f>РКУ!I20</f>
        <v>0.0469</v>
      </c>
      <c r="G24" s="88">
        <f>E24</f>
        <v>37.52</v>
      </c>
    </row>
    <row r="25" spans="1:7" ht="15.75">
      <c r="A25" s="90" t="s">
        <v>33</v>
      </c>
      <c r="B25" s="91"/>
      <c r="C25" s="91"/>
      <c r="D25" s="92"/>
      <c r="E25" s="93">
        <f>F25*G40</f>
        <v>5.68</v>
      </c>
      <c r="F25" s="89">
        <f>РКУ!I21</f>
        <v>0.0071</v>
      </c>
      <c r="G25" s="93">
        <f>E25</f>
        <v>5.68</v>
      </c>
    </row>
    <row r="26" spans="1:7" ht="16.5" thickBot="1">
      <c r="A26" s="94" t="s">
        <v>34</v>
      </c>
      <c r="B26" s="95"/>
      <c r="C26" s="95"/>
      <c r="D26" s="95"/>
      <c r="E26" s="96">
        <f>F26*G40</f>
        <v>3.2</v>
      </c>
      <c r="F26" s="89">
        <f>РКУ!I22</f>
        <v>0.004</v>
      </c>
      <c r="G26" s="97">
        <f>E26</f>
        <v>3.2</v>
      </c>
    </row>
    <row r="27" spans="1:7" ht="16.5" thickBot="1">
      <c r="A27" s="53" t="s">
        <v>35</v>
      </c>
      <c r="B27" s="53"/>
      <c r="C27" s="98"/>
      <c r="D27" s="99"/>
      <c r="E27" s="55">
        <f>E28+E37</f>
        <v>61.04</v>
      </c>
      <c r="F27" s="56">
        <f>F28+F37</f>
        <v>0.0763</v>
      </c>
      <c r="G27" s="55">
        <f>G28+G37</f>
        <v>61.04</v>
      </c>
    </row>
    <row r="28" spans="1:7" ht="16.5" thickBot="1">
      <c r="A28" s="100" t="s">
        <v>36</v>
      </c>
      <c r="B28" s="101"/>
      <c r="C28" s="101"/>
      <c r="D28" s="101"/>
      <c r="E28" s="102">
        <f>SUM(E29:E36)</f>
        <v>48</v>
      </c>
      <c r="F28" s="103">
        <f>SUM(F29:F36)</f>
        <v>0.06</v>
      </c>
      <c r="G28" s="102">
        <f>SUM(G29:G36)</f>
        <v>48</v>
      </c>
    </row>
    <row r="29" spans="1:7" ht="15.75" hidden="1">
      <c r="A29" s="104" t="s">
        <v>74</v>
      </c>
      <c r="B29" s="34"/>
      <c r="C29" s="34"/>
      <c r="D29" s="34"/>
      <c r="E29" s="65">
        <f>F29*G40</f>
        <v>0</v>
      </c>
      <c r="F29" s="106">
        <v>0</v>
      </c>
      <c r="G29" s="105">
        <f aca="true" t="shared" si="0" ref="G29:G35">E29</f>
        <v>0</v>
      </c>
    </row>
    <row r="30" spans="1:7" ht="15.75" hidden="1">
      <c r="A30" s="104" t="s">
        <v>37</v>
      </c>
      <c r="B30" s="34"/>
      <c r="C30" s="34"/>
      <c r="D30" s="34"/>
      <c r="E30" s="65">
        <f>F30*G40</f>
        <v>0</v>
      </c>
      <c r="F30" s="106">
        <v>0</v>
      </c>
      <c r="G30" s="107">
        <f t="shared" si="0"/>
        <v>0</v>
      </c>
    </row>
    <row r="31" spans="1:7" ht="15.75" hidden="1">
      <c r="A31" s="104" t="s">
        <v>38</v>
      </c>
      <c r="B31" s="34"/>
      <c r="C31" s="34"/>
      <c r="D31" s="34"/>
      <c r="E31" s="65">
        <f>F31*G40</f>
        <v>0</v>
      </c>
      <c r="F31" s="106">
        <v>0</v>
      </c>
      <c r="G31" s="107">
        <f t="shared" si="0"/>
        <v>0</v>
      </c>
    </row>
    <row r="32" spans="1:7" ht="15.75" hidden="1">
      <c r="A32" s="104" t="s">
        <v>39</v>
      </c>
      <c r="B32" s="34"/>
      <c r="C32" s="34"/>
      <c r="D32" s="34"/>
      <c r="E32" s="105">
        <f>F32*G40</f>
        <v>0</v>
      </c>
      <c r="F32" s="106">
        <v>0</v>
      </c>
      <c r="G32" s="107">
        <f t="shared" si="0"/>
        <v>0</v>
      </c>
    </row>
    <row r="33" spans="1:7" ht="15.75" hidden="1">
      <c r="A33" s="104" t="s">
        <v>40</v>
      </c>
      <c r="B33" s="36"/>
      <c r="C33" s="36"/>
      <c r="D33" s="36"/>
      <c r="E33" s="105">
        <f>F33*G40</f>
        <v>0</v>
      </c>
      <c r="F33" s="108">
        <v>0</v>
      </c>
      <c r="G33" s="107">
        <f t="shared" si="0"/>
        <v>0</v>
      </c>
    </row>
    <row r="34" spans="1:7" ht="15.75">
      <c r="A34" s="104" t="s">
        <v>75</v>
      </c>
      <c r="B34" s="36"/>
      <c r="C34" s="36"/>
      <c r="D34" s="36"/>
      <c r="E34" s="105">
        <f>F34*G40</f>
        <v>4</v>
      </c>
      <c r="F34" s="108">
        <v>0.005</v>
      </c>
      <c r="G34" s="107">
        <f t="shared" si="0"/>
        <v>4</v>
      </c>
    </row>
    <row r="35" spans="1:7" ht="15.75">
      <c r="A35" s="104" t="s">
        <v>76</v>
      </c>
      <c r="B35" s="36"/>
      <c r="C35" s="36"/>
      <c r="D35" s="36"/>
      <c r="E35" s="105">
        <f>F35*G40</f>
        <v>40</v>
      </c>
      <c r="F35" s="108">
        <v>0.05</v>
      </c>
      <c r="G35" s="107">
        <f t="shared" si="0"/>
        <v>40</v>
      </c>
    </row>
    <row r="36" spans="1:7" ht="16.5" thickBot="1">
      <c r="A36" s="104" t="s">
        <v>41</v>
      </c>
      <c r="B36" s="36"/>
      <c r="C36" s="36"/>
      <c r="D36" s="36"/>
      <c r="E36" s="109">
        <f>F36*G40</f>
        <v>4</v>
      </c>
      <c r="F36" s="110">
        <v>0.005</v>
      </c>
      <c r="G36" s="111">
        <f>E36</f>
        <v>4</v>
      </c>
    </row>
    <row r="37" spans="1:7" ht="16.5" thickBot="1">
      <c r="A37" s="112" t="s">
        <v>42</v>
      </c>
      <c r="B37" s="53"/>
      <c r="C37" s="98"/>
      <c r="D37" s="99"/>
      <c r="E37" s="113">
        <f>F37*G40</f>
        <v>13.04</v>
      </c>
      <c r="F37" s="80">
        <f>SUM(F29:F36)*27.1%</f>
        <v>0.0163</v>
      </c>
      <c r="G37" s="55">
        <f>E37</f>
        <v>13.04</v>
      </c>
    </row>
    <row r="38" spans="1:7" ht="31.5" customHeight="1" thickBot="1">
      <c r="A38" s="233" t="s">
        <v>43</v>
      </c>
      <c r="B38" s="234"/>
      <c r="C38" s="234"/>
      <c r="D38" s="235"/>
      <c r="E38" s="73">
        <f>G40-E16-E21</f>
        <v>272.24</v>
      </c>
      <c r="F38" s="212">
        <f>F40-F16-F21</f>
        <v>0.3403</v>
      </c>
      <c r="G38" s="114">
        <f>E38</f>
        <v>272.24</v>
      </c>
    </row>
    <row r="39" spans="1:7" ht="16.5" thickBot="1">
      <c r="A39" s="104"/>
      <c r="B39" s="34"/>
      <c r="C39" s="34"/>
      <c r="D39" s="43"/>
      <c r="E39" s="115"/>
      <c r="F39" s="116"/>
      <c r="G39" s="117"/>
    </row>
    <row r="40" spans="1:7" ht="16.5" thickBot="1">
      <c r="A40" s="236" t="s">
        <v>44</v>
      </c>
      <c r="B40" s="237"/>
      <c r="C40" s="237"/>
      <c r="D40" s="238"/>
      <c r="E40" s="55">
        <f>E16+E21+E38</f>
        <v>800</v>
      </c>
      <c r="F40" s="118">
        <v>1</v>
      </c>
      <c r="G40" s="55">
        <v>800</v>
      </c>
    </row>
    <row r="41" spans="1:7" ht="15.75">
      <c r="A41" s="34"/>
      <c r="B41" s="34"/>
      <c r="C41" s="34"/>
      <c r="D41" s="34"/>
      <c r="E41" s="119"/>
      <c r="F41" s="34"/>
      <c r="G41" s="119"/>
    </row>
    <row r="42" spans="1:7" ht="15.75">
      <c r="A42" s="34"/>
      <c r="B42" s="34"/>
      <c r="C42" s="34"/>
      <c r="D42" s="34"/>
      <c r="E42" s="34"/>
      <c r="F42" s="34"/>
      <c r="G42" s="34"/>
    </row>
    <row r="43" spans="1:7" ht="15.75">
      <c r="A43" s="34"/>
      <c r="B43" s="34"/>
      <c r="C43" s="34"/>
      <c r="D43" s="34"/>
      <c r="E43" s="34"/>
      <c r="F43" s="34"/>
      <c r="G43" s="34"/>
    </row>
    <row r="44" spans="1:7" ht="18.75">
      <c r="A44" s="36" t="s">
        <v>7</v>
      </c>
      <c r="B44" s="36"/>
      <c r="C44" s="34"/>
      <c r="D44" s="36"/>
      <c r="E44" s="36"/>
      <c r="F44" s="120" t="s">
        <v>89</v>
      </c>
      <c r="G44" s="34"/>
    </row>
  </sheetData>
  <sheetProtection/>
  <mergeCells count="9">
    <mergeCell ref="A19:D19"/>
    <mergeCell ref="A38:D38"/>
    <mergeCell ref="A40:D40"/>
    <mergeCell ref="C7:F7"/>
    <mergeCell ref="C8:F8"/>
    <mergeCell ref="A9:G9"/>
    <mergeCell ref="E13:F13"/>
    <mergeCell ref="G13:G14"/>
    <mergeCell ref="E14:F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tabSelected="1" view="pageBreakPreview" zoomScaleSheetLayoutView="100" zoomScalePageLayoutView="0" workbookViewId="0" topLeftCell="A4">
      <selection activeCell="I63" sqref="I63"/>
    </sheetView>
  </sheetViews>
  <sheetFormatPr defaultColWidth="9.00390625" defaultRowHeight="12.75"/>
  <cols>
    <col min="4" max="4" width="30.25390625" style="0" customWidth="1"/>
    <col min="5" max="5" width="14.625" style="0" customWidth="1"/>
    <col min="6" max="6" width="15.00390625" style="0" customWidth="1"/>
    <col min="7" max="7" width="12.25390625" style="0" customWidth="1"/>
    <col min="9" max="9" width="17.875" style="0" customWidth="1"/>
  </cols>
  <sheetData>
    <row r="2" spans="1:9" ht="15.75">
      <c r="A2" s="121"/>
      <c r="B2" s="121"/>
      <c r="C2" s="122"/>
      <c r="D2" s="121"/>
      <c r="E2" s="123" t="s">
        <v>45</v>
      </c>
      <c r="F2" s="123"/>
      <c r="G2" s="123"/>
      <c r="H2" s="123"/>
      <c r="I2" s="123"/>
    </row>
    <row r="3" spans="1:9" ht="15.75">
      <c r="A3" s="121"/>
      <c r="B3" s="121"/>
      <c r="C3" s="122"/>
      <c r="D3" s="121"/>
      <c r="E3" s="123" t="s">
        <v>82</v>
      </c>
      <c r="F3" s="123"/>
      <c r="G3" s="123"/>
      <c r="H3" s="123"/>
      <c r="I3" s="123"/>
    </row>
    <row r="4" spans="1:9" ht="15.75">
      <c r="A4" s="121"/>
      <c r="B4" s="121"/>
      <c r="C4" s="122"/>
      <c r="D4" s="121"/>
      <c r="E4" s="121"/>
      <c r="F4" s="121"/>
      <c r="G4" s="121"/>
      <c r="H4" s="121"/>
      <c r="I4" s="121"/>
    </row>
    <row r="5" spans="1:8" ht="15.75">
      <c r="A5" s="121"/>
      <c r="B5" s="121"/>
      <c r="C5" s="121"/>
      <c r="D5" s="121"/>
      <c r="E5" s="121" t="s">
        <v>46</v>
      </c>
      <c r="F5" s="123" t="s">
        <v>83</v>
      </c>
      <c r="H5" s="123"/>
    </row>
    <row r="6" spans="1:8" ht="15.75">
      <c r="A6" s="121"/>
      <c r="B6" s="121"/>
      <c r="C6" s="121"/>
      <c r="D6" s="121"/>
      <c r="E6" s="121"/>
      <c r="F6" s="121"/>
      <c r="H6" s="121"/>
    </row>
    <row r="7" spans="1:8" ht="15.75">
      <c r="A7" s="121"/>
      <c r="B7" s="121"/>
      <c r="C7" s="121"/>
      <c r="D7" s="121"/>
      <c r="E7" s="123" t="s">
        <v>47</v>
      </c>
      <c r="F7" s="123" t="s">
        <v>94</v>
      </c>
      <c r="H7" s="123"/>
    </row>
    <row r="8" spans="1:9" ht="15.75">
      <c r="A8" s="121"/>
      <c r="B8" s="121"/>
      <c r="C8" s="121"/>
      <c r="D8" s="121"/>
      <c r="E8" s="121"/>
      <c r="F8" s="121"/>
      <c r="G8" s="121"/>
      <c r="H8" s="121"/>
      <c r="I8" s="121"/>
    </row>
    <row r="9" spans="1:9" ht="15.75">
      <c r="A9" s="121"/>
      <c r="B9" s="121"/>
      <c r="C9" s="121"/>
      <c r="D9" s="121"/>
      <c r="E9" s="121"/>
      <c r="F9" s="121"/>
      <c r="G9" s="124"/>
      <c r="H9" s="124"/>
      <c r="I9" s="124"/>
    </row>
    <row r="10" spans="1:9" ht="15.75">
      <c r="A10" s="126" t="s">
        <v>48</v>
      </c>
      <c r="B10" s="126"/>
      <c r="C10" s="126"/>
      <c r="D10" s="126"/>
      <c r="E10" s="126"/>
      <c r="F10" s="126"/>
      <c r="G10" s="126"/>
      <c r="H10" s="126"/>
      <c r="I10" s="126"/>
    </row>
    <row r="11" spans="1:9" ht="40.5" customHeight="1">
      <c r="A11" s="254" t="s">
        <v>84</v>
      </c>
      <c r="B11" s="254"/>
      <c r="C11" s="254"/>
      <c r="D11" s="254"/>
      <c r="E11" s="254"/>
      <c r="F11" s="254"/>
      <c r="G11" s="254"/>
      <c r="H11" s="126"/>
      <c r="I11" s="126"/>
    </row>
    <row r="12" spans="1:9" ht="15.75">
      <c r="A12" s="239" t="s">
        <v>96</v>
      </c>
      <c r="B12" s="239"/>
      <c r="C12" s="239"/>
      <c r="D12" s="239"/>
      <c r="E12" s="239"/>
      <c r="F12" s="239"/>
      <c r="G12" s="239"/>
      <c r="H12" s="126"/>
      <c r="I12" s="126"/>
    </row>
    <row r="13" spans="1:12" ht="16.5" thickBot="1">
      <c r="A13" s="127"/>
      <c r="B13" s="121"/>
      <c r="C13" s="121"/>
      <c r="D13" s="121"/>
      <c r="E13" s="121"/>
      <c r="F13" s="121"/>
      <c r="G13" s="121"/>
      <c r="H13" s="121"/>
      <c r="I13" s="121"/>
      <c r="J13" s="123"/>
      <c r="K13" s="123"/>
      <c r="L13" s="123"/>
    </row>
    <row r="14" spans="1:12" ht="16.5" thickBot="1">
      <c r="A14" s="255" t="s">
        <v>22</v>
      </c>
      <c r="B14" s="256"/>
      <c r="C14" s="256"/>
      <c r="D14" s="257"/>
      <c r="E14" s="241" t="s">
        <v>95</v>
      </c>
      <c r="F14" s="242"/>
      <c r="G14" s="128" t="s">
        <v>49</v>
      </c>
      <c r="H14" s="125"/>
      <c r="I14" s="126"/>
      <c r="J14" s="123"/>
      <c r="K14" s="123"/>
      <c r="L14" s="123"/>
    </row>
    <row r="15" spans="1:12" ht="15.75">
      <c r="A15" s="258"/>
      <c r="B15" s="259"/>
      <c r="C15" s="259"/>
      <c r="D15" s="260"/>
      <c r="E15" s="264" t="s">
        <v>109</v>
      </c>
      <c r="F15" s="265"/>
      <c r="G15" s="129" t="s">
        <v>50</v>
      </c>
      <c r="H15" s="125"/>
      <c r="I15" s="125"/>
      <c r="J15" s="121"/>
      <c r="K15" s="121"/>
      <c r="L15" s="121"/>
    </row>
    <row r="16" spans="1:11" ht="16.5" thickBot="1">
      <c r="A16" s="258"/>
      <c r="B16" s="259"/>
      <c r="C16" s="259"/>
      <c r="D16" s="260"/>
      <c r="E16" s="266"/>
      <c r="F16" s="267"/>
      <c r="G16" s="130"/>
      <c r="H16" s="131"/>
      <c r="I16" s="121"/>
      <c r="K16" s="123"/>
    </row>
    <row r="17" spans="1:11" ht="16.5" thickBot="1">
      <c r="A17" s="261"/>
      <c r="B17" s="262"/>
      <c r="C17" s="262"/>
      <c r="D17" s="263"/>
      <c r="E17" s="268"/>
      <c r="F17" s="269"/>
      <c r="G17" s="132" t="s">
        <v>24</v>
      </c>
      <c r="H17" s="125"/>
      <c r="I17" s="125"/>
      <c r="K17" s="121"/>
    </row>
    <row r="18" spans="1:11" ht="15.75">
      <c r="A18" s="58" t="s">
        <v>51</v>
      </c>
      <c r="B18" s="58"/>
      <c r="C18" s="133"/>
      <c r="D18" s="134"/>
      <c r="E18" s="135">
        <v>100</v>
      </c>
      <c r="F18" s="136"/>
      <c r="G18" s="136"/>
      <c r="H18" s="131"/>
      <c r="I18" s="131"/>
      <c r="K18" s="123"/>
    </row>
    <row r="19" spans="1:12" ht="15.75">
      <c r="A19" s="137" t="s">
        <v>52</v>
      </c>
      <c r="B19" s="137"/>
      <c r="C19" s="138"/>
      <c r="D19" s="139"/>
      <c r="E19" s="140">
        <v>8</v>
      </c>
      <c r="F19" s="141"/>
      <c r="G19" s="141"/>
      <c r="H19" s="131"/>
      <c r="I19" s="131"/>
      <c r="J19" s="121"/>
      <c r="K19" s="121"/>
      <c r="L19" s="121"/>
    </row>
    <row r="20" spans="1:9" ht="16.5" thickBot="1">
      <c r="A20" s="104" t="s">
        <v>53</v>
      </c>
      <c r="B20" s="104"/>
      <c r="C20" s="121"/>
      <c r="D20" s="142"/>
      <c r="E20" s="131">
        <v>15</v>
      </c>
      <c r="F20" s="143"/>
      <c r="G20" s="143"/>
      <c r="H20" s="131"/>
      <c r="I20" s="131"/>
    </row>
    <row r="21" spans="1:9" ht="16.5" thickBot="1">
      <c r="A21" s="100" t="s">
        <v>54</v>
      </c>
      <c r="B21" s="100"/>
      <c r="C21" s="101"/>
      <c r="D21" s="144"/>
      <c r="E21" s="145">
        <f>E18*E19*E20</f>
        <v>12000</v>
      </c>
      <c r="F21" s="102">
        <v>100</v>
      </c>
      <c r="G21" s="102">
        <f>E21</f>
        <v>12000</v>
      </c>
      <c r="H21" s="146"/>
      <c r="I21" s="146"/>
    </row>
    <row r="22" spans="1:9" ht="15.75">
      <c r="A22" s="104"/>
      <c r="B22" s="121"/>
      <c r="C22" s="121"/>
      <c r="D22" s="142"/>
      <c r="E22" s="125" t="s">
        <v>55</v>
      </c>
      <c r="F22" s="129" t="s">
        <v>56</v>
      </c>
      <c r="G22" s="111"/>
      <c r="H22" s="147"/>
      <c r="I22" s="126"/>
    </row>
    <row r="23" spans="1:9" ht="16.5" thickBot="1">
      <c r="A23" s="104" t="s">
        <v>86</v>
      </c>
      <c r="B23" s="121"/>
      <c r="C23" s="121"/>
      <c r="D23" s="142"/>
      <c r="E23" s="148">
        <f>E21*F23</f>
        <v>9000</v>
      </c>
      <c r="F23" s="191">
        <v>0.75</v>
      </c>
      <c r="G23" s="192">
        <f>F23*G21</f>
        <v>9000</v>
      </c>
      <c r="H23" s="146"/>
      <c r="I23" s="126"/>
    </row>
    <row r="24" spans="1:9" ht="16.5" thickBot="1">
      <c r="A24" s="276" t="s">
        <v>87</v>
      </c>
      <c r="B24" s="277"/>
      <c r="C24" s="277"/>
      <c r="D24" s="278"/>
      <c r="E24" s="102">
        <f>E21*8*F23</f>
        <v>72000</v>
      </c>
      <c r="F24" s="196"/>
      <c r="G24" s="193">
        <f>E24</f>
        <v>72000</v>
      </c>
      <c r="H24" s="146"/>
      <c r="I24" s="126"/>
    </row>
    <row r="25" spans="1:9" ht="15.75">
      <c r="A25" s="121"/>
      <c r="B25" s="121"/>
      <c r="C25" s="121"/>
      <c r="D25" s="121"/>
      <c r="E25" s="146"/>
      <c r="F25" s="195"/>
      <c r="G25" s="146"/>
      <c r="H25" s="146"/>
      <c r="I25" s="126"/>
    </row>
    <row r="26" spans="1:9" ht="16.5" thickBot="1">
      <c r="A26" s="171"/>
      <c r="B26" s="127"/>
      <c r="C26" s="127"/>
      <c r="D26" s="127"/>
      <c r="E26" s="194"/>
      <c r="F26" s="127"/>
      <c r="G26" s="127"/>
      <c r="H26" s="121"/>
      <c r="I26" s="121"/>
    </row>
    <row r="27" spans="1:7" ht="12.75" customHeight="1">
      <c r="A27" s="255" t="s">
        <v>22</v>
      </c>
      <c r="B27" s="256"/>
      <c r="C27" s="256"/>
      <c r="D27" s="257"/>
      <c r="E27" s="279" t="s">
        <v>23</v>
      </c>
      <c r="F27" s="282" t="s">
        <v>24</v>
      </c>
      <c r="G27" s="247" t="s">
        <v>24</v>
      </c>
    </row>
    <row r="28" spans="1:7" ht="12.75" customHeight="1">
      <c r="A28" s="258"/>
      <c r="B28" s="259"/>
      <c r="C28" s="259"/>
      <c r="D28" s="260"/>
      <c r="E28" s="280"/>
      <c r="F28" s="283"/>
      <c r="G28" s="248"/>
    </row>
    <row r="29" spans="1:7" ht="13.5" customHeight="1" thickBot="1">
      <c r="A29" s="261"/>
      <c r="B29" s="262"/>
      <c r="C29" s="262"/>
      <c r="D29" s="263"/>
      <c r="E29" s="281"/>
      <c r="F29" s="284"/>
      <c r="G29" s="249"/>
    </row>
    <row r="30" spans="1:7" ht="16.5" thickBot="1">
      <c r="A30" s="250" t="s">
        <v>57</v>
      </c>
      <c r="B30" s="251"/>
      <c r="C30" s="251"/>
      <c r="D30" s="252"/>
      <c r="E30" s="197">
        <f>E31+E43</f>
        <v>0.6</v>
      </c>
      <c r="F30" s="149">
        <f>ROUNDUP(E30*E24,0)</f>
        <v>43200</v>
      </c>
      <c r="G30" s="150">
        <f>F30</f>
        <v>43200</v>
      </c>
    </row>
    <row r="31" spans="1:7" ht="16.5" thickBot="1">
      <c r="A31" s="151" t="s">
        <v>58</v>
      </c>
      <c r="B31" s="152"/>
      <c r="C31" s="152"/>
      <c r="D31" s="152"/>
      <c r="E31" s="153">
        <f>E32+E33</f>
        <v>0.472</v>
      </c>
      <c r="F31" s="154">
        <f>F32+F33</f>
        <v>30384</v>
      </c>
      <c r="G31" s="150">
        <f>F31</f>
        <v>30384</v>
      </c>
    </row>
    <row r="32" spans="1:7" ht="16.5" thickBot="1">
      <c r="A32" s="156" t="s">
        <v>59</v>
      </c>
      <c r="B32" s="156"/>
      <c r="C32" s="123"/>
      <c r="D32" s="123"/>
      <c r="E32" s="198">
        <v>0.412</v>
      </c>
      <c r="F32" s="157">
        <f>E32*E24</f>
        <v>29664</v>
      </c>
      <c r="G32" s="150">
        <f>F32</f>
        <v>29664</v>
      </c>
    </row>
    <row r="33" spans="1:7" ht="16.5" thickBot="1">
      <c r="A33" s="100" t="s">
        <v>60</v>
      </c>
      <c r="B33" s="101"/>
      <c r="C33" s="101"/>
      <c r="D33" s="144"/>
      <c r="E33" s="187">
        <f>E34+E36+E37+E38+E39+E42+E35+E41+E40</f>
        <v>0.06</v>
      </c>
      <c r="F33" s="210">
        <f>F34+F36+F37+F38+F39+F42+F35+F41</f>
        <v>720</v>
      </c>
      <c r="G33" s="150">
        <f>F33</f>
        <v>720</v>
      </c>
    </row>
    <row r="34" spans="1:7" ht="16.5" hidden="1" thickBot="1">
      <c r="A34" s="137" t="s">
        <v>78</v>
      </c>
      <c r="B34" s="133"/>
      <c r="C34" s="133"/>
      <c r="D34" s="134"/>
      <c r="E34" s="206">
        <v>0</v>
      </c>
      <c r="F34" s="159">
        <f aca="true" t="shared" si="0" ref="F34:F41">E34*$E$24</f>
        <v>0</v>
      </c>
      <c r="G34" s="209">
        <f>F34</f>
        <v>0</v>
      </c>
    </row>
    <row r="35" spans="1:7" ht="16.5" hidden="1" thickBot="1">
      <c r="A35" s="160" t="s">
        <v>61</v>
      </c>
      <c r="B35" s="161"/>
      <c r="C35" s="161"/>
      <c r="D35" s="162"/>
      <c r="E35" s="206">
        <v>0</v>
      </c>
      <c r="F35" s="165">
        <f t="shared" si="0"/>
        <v>0</v>
      </c>
      <c r="G35" s="209">
        <f aca="true" t="shared" si="1" ref="G35:G51">F35</f>
        <v>0</v>
      </c>
    </row>
    <row r="36" spans="1:7" ht="16.5" hidden="1" thickBot="1">
      <c r="A36" s="137" t="s">
        <v>62</v>
      </c>
      <c r="B36" s="138"/>
      <c r="C36" s="138"/>
      <c r="D36" s="139"/>
      <c r="E36" s="207">
        <v>0</v>
      </c>
      <c r="F36" s="165">
        <f t="shared" si="0"/>
        <v>0</v>
      </c>
      <c r="G36" s="209">
        <f t="shared" si="1"/>
        <v>0</v>
      </c>
    </row>
    <row r="37" spans="1:7" ht="16.5" hidden="1" thickBot="1">
      <c r="A37" s="160" t="s">
        <v>63</v>
      </c>
      <c r="B37" s="161"/>
      <c r="C37" s="161"/>
      <c r="D37" s="162"/>
      <c r="E37" s="207">
        <v>0</v>
      </c>
      <c r="F37" s="165">
        <f t="shared" si="0"/>
        <v>0</v>
      </c>
      <c r="G37" s="209">
        <f t="shared" si="1"/>
        <v>0</v>
      </c>
    </row>
    <row r="38" spans="1:7" ht="16.5" hidden="1" thickBot="1">
      <c r="A38" s="137" t="s">
        <v>64</v>
      </c>
      <c r="B38" s="138"/>
      <c r="C38" s="138"/>
      <c r="D38" s="139"/>
      <c r="E38" s="207">
        <v>0</v>
      </c>
      <c r="F38" s="165">
        <f t="shared" si="0"/>
        <v>0</v>
      </c>
      <c r="G38" s="209">
        <f t="shared" si="1"/>
        <v>0</v>
      </c>
    </row>
    <row r="39" spans="1:7" ht="16.5" thickBot="1">
      <c r="A39" s="137" t="s">
        <v>77</v>
      </c>
      <c r="B39" s="138"/>
      <c r="C39" s="138"/>
      <c r="D39" s="139"/>
      <c r="E39" s="207">
        <v>0.005</v>
      </c>
      <c r="F39" s="165">
        <f t="shared" si="0"/>
        <v>360</v>
      </c>
      <c r="G39" s="209">
        <f t="shared" si="1"/>
        <v>360</v>
      </c>
    </row>
    <row r="40" spans="1:7" ht="16.5" thickBot="1">
      <c r="A40" s="104" t="s">
        <v>76</v>
      </c>
      <c r="B40" s="201"/>
      <c r="C40" s="201"/>
      <c r="D40" s="201"/>
      <c r="E40" s="207">
        <v>0.05</v>
      </c>
      <c r="F40" s="165">
        <f t="shared" si="0"/>
        <v>3600</v>
      </c>
      <c r="G40" s="209">
        <f t="shared" si="1"/>
        <v>3600</v>
      </c>
    </row>
    <row r="41" spans="1:7" ht="16.5" hidden="1" thickBot="1">
      <c r="A41" s="137"/>
      <c r="B41" s="138"/>
      <c r="C41" s="138"/>
      <c r="D41" s="139"/>
      <c r="E41" s="207"/>
      <c r="F41" s="165">
        <f t="shared" si="0"/>
        <v>0</v>
      </c>
      <c r="G41" s="209">
        <f t="shared" si="1"/>
        <v>0</v>
      </c>
    </row>
    <row r="42" spans="1:7" ht="16.5" thickBot="1">
      <c r="A42" s="104" t="s">
        <v>65</v>
      </c>
      <c r="B42" s="121"/>
      <c r="C42" s="121"/>
      <c r="D42" s="121"/>
      <c r="E42" s="208">
        <v>0.005</v>
      </c>
      <c r="F42" s="211">
        <f>E42*$E$24</f>
        <v>360</v>
      </c>
      <c r="G42" s="209">
        <f t="shared" si="1"/>
        <v>360</v>
      </c>
    </row>
    <row r="43" spans="1:8" ht="16.5" thickBot="1">
      <c r="A43" s="151" t="s">
        <v>66</v>
      </c>
      <c r="B43" s="169"/>
      <c r="C43" s="169"/>
      <c r="D43" s="170"/>
      <c r="E43" s="199">
        <f>E44+E45</f>
        <v>0.128</v>
      </c>
      <c r="F43" s="176">
        <f>E43*E24</f>
        <v>9216</v>
      </c>
      <c r="G43" s="155">
        <f t="shared" si="1"/>
        <v>9216</v>
      </c>
      <c r="H43" s="190">
        <f>E32+E33+E43</f>
        <v>0.6</v>
      </c>
    </row>
    <row r="44" spans="1:7" ht="15.75">
      <c r="A44" s="58" t="s">
        <v>59</v>
      </c>
      <c r="B44" s="133"/>
      <c r="C44" s="133"/>
      <c r="D44" s="134"/>
      <c r="E44" s="200">
        <v>0.1117</v>
      </c>
      <c r="F44" s="158">
        <f>E44*E24</f>
        <v>8042</v>
      </c>
      <c r="G44" s="159">
        <f t="shared" si="1"/>
        <v>8042</v>
      </c>
    </row>
    <row r="45" spans="1:7" ht="16.5" thickBot="1">
      <c r="A45" s="171" t="s">
        <v>60</v>
      </c>
      <c r="B45" s="127"/>
      <c r="C45" s="127"/>
      <c r="D45" s="172"/>
      <c r="E45" s="173">
        <v>0.0163</v>
      </c>
      <c r="F45" s="174">
        <f>E45*E24</f>
        <v>1174</v>
      </c>
      <c r="G45" s="168">
        <f t="shared" si="1"/>
        <v>1174</v>
      </c>
    </row>
    <row r="46" spans="1:7" ht="16.5" thickBot="1">
      <c r="A46" s="151" t="s">
        <v>67</v>
      </c>
      <c r="B46" s="169"/>
      <c r="C46" s="169"/>
      <c r="D46" s="170"/>
      <c r="E46" s="175">
        <f>'кл(ШКПЕРВ)'!F22</f>
        <v>0.0017</v>
      </c>
      <c r="F46" s="176">
        <f>E46*E24</f>
        <v>122</v>
      </c>
      <c r="G46" s="155">
        <f t="shared" si="1"/>
        <v>122</v>
      </c>
    </row>
    <row r="47" spans="1:7" ht="16.5" thickBot="1">
      <c r="A47" s="151" t="s">
        <v>68</v>
      </c>
      <c r="B47" s="151"/>
      <c r="C47" s="152"/>
      <c r="D47" s="177"/>
      <c r="E47" s="178">
        <f>E48+E49+E50</f>
        <v>0.058</v>
      </c>
      <c r="F47" s="154">
        <f>E47*E24</f>
        <v>4176</v>
      </c>
      <c r="G47" s="155">
        <f t="shared" si="1"/>
        <v>4176</v>
      </c>
    </row>
    <row r="48" spans="1:7" ht="16.5" thickBot="1">
      <c r="A48" s="58" t="s">
        <v>69</v>
      </c>
      <c r="B48" s="133"/>
      <c r="C48" s="133"/>
      <c r="D48" s="134"/>
      <c r="E48" s="179">
        <f>'кл(ШКПЕРВ)'!F24</f>
        <v>0.0469</v>
      </c>
      <c r="F48" s="180">
        <f>E48*E24</f>
        <v>3377</v>
      </c>
      <c r="G48" s="181">
        <f t="shared" si="1"/>
        <v>3377</v>
      </c>
    </row>
    <row r="49" spans="1:7" ht="16.5" thickBot="1">
      <c r="A49" s="137" t="s">
        <v>70</v>
      </c>
      <c r="B49" s="182"/>
      <c r="C49" s="182"/>
      <c r="D49" s="183"/>
      <c r="E49" s="179">
        <f>'кл(ШКПЕРВ)'!F25</f>
        <v>0.0071</v>
      </c>
      <c r="F49" s="164">
        <f>E49*E24</f>
        <v>511</v>
      </c>
      <c r="G49" s="165">
        <f t="shared" si="1"/>
        <v>511</v>
      </c>
    </row>
    <row r="50" spans="1:7" ht="16.5" thickBot="1">
      <c r="A50" s="104" t="s">
        <v>71</v>
      </c>
      <c r="B50" s="124"/>
      <c r="C50" s="124"/>
      <c r="D50" s="124"/>
      <c r="E50" s="179">
        <f>'кл(ШКПЕРВ)'!F26</f>
        <v>0.004</v>
      </c>
      <c r="F50" s="184">
        <f>E50*E24</f>
        <v>288</v>
      </c>
      <c r="G50" s="165">
        <f t="shared" si="1"/>
        <v>288</v>
      </c>
    </row>
    <row r="51" spans="1:7" ht="18.75" customHeight="1" thickBot="1">
      <c r="A51" s="151"/>
      <c r="B51" s="185"/>
      <c r="C51" s="185"/>
      <c r="D51" s="185"/>
      <c r="E51" s="153"/>
      <c r="F51" s="154">
        <f>E51*E24</f>
        <v>0</v>
      </c>
      <c r="G51" s="155">
        <f t="shared" si="1"/>
        <v>0</v>
      </c>
    </row>
    <row r="52" spans="1:7" ht="16.5" thickBot="1">
      <c r="A52" s="270" t="s">
        <v>72</v>
      </c>
      <c r="B52" s="271"/>
      <c r="C52" s="271"/>
      <c r="D52" s="272"/>
      <c r="E52" s="175">
        <f>100%-E30-E47-E46</f>
        <v>0.3403</v>
      </c>
      <c r="F52" s="176">
        <f>E52*E24</f>
        <v>24502</v>
      </c>
      <c r="G52" s="186">
        <f>F52</f>
        <v>24502</v>
      </c>
    </row>
    <row r="53" spans="1:7" ht="16.5" thickBot="1">
      <c r="A53" s="273" t="s">
        <v>44</v>
      </c>
      <c r="B53" s="274"/>
      <c r="C53" s="274"/>
      <c r="D53" s="275"/>
      <c r="E53" s="187">
        <f>E30+E46+E47+E51+E52</f>
        <v>1</v>
      </c>
      <c r="F53" s="149">
        <f>F30+F46+F47+F51+F52</f>
        <v>72000</v>
      </c>
      <c r="G53" s="150">
        <f>F53</f>
        <v>72000</v>
      </c>
    </row>
    <row r="54" spans="1:9" ht="12.75">
      <c r="A54" s="124"/>
      <c r="B54" s="124"/>
      <c r="C54" s="124"/>
      <c r="D54" s="124"/>
      <c r="E54" s="124"/>
      <c r="F54" s="124"/>
      <c r="G54" s="124"/>
      <c r="H54" s="124"/>
      <c r="I54" s="124"/>
    </row>
    <row r="55" spans="1:8" ht="15.75">
      <c r="A55" s="188" t="s">
        <v>7</v>
      </c>
      <c r="B55" s="189"/>
      <c r="C55" s="189"/>
      <c r="D55" s="188"/>
      <c r="E55" s="189"/>
      <c r="F55" s="188" t="s">
        <v>89</v>
      </c>
      <c r="G55" s="189"/>
      <c r="H55" s="189"/>
    </row>
  </sheetData>
  <sheetProtection/>
  <mergeCells count="13">
    <mergeCell ref="A11:G11"/>
    <mergeCell ref="A12:G12"/>
    <mergeCell ref="A14:D17"/>
    <mergeCell ref="E14:F14"/>
    <mergeCell ref="E15:F17"/>
    <mergeCell ref="A24:D24"/>
    <mergeCell ref="A53:D53"/>
    <mergeCell ref="A27:D29"/>
    <mergeCell ref="E27:E29"/>
    <mergeCell ref="F27:F29"/>
    <mergeCell ref="G27:G29"/>
    <mergeCell ref="A30:D30"/>
    <mergeCell ref="A52:D5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5"/>
  <sheetViews>
    <sheetView view="pageBreakPreview" zoomScale="90" zoomScaleSheetLayoutView="90" zoomScalePageLayoutView="0" workbookViewId="0" topLeftCell="A16">
      <selection activeCell="E24" sqref="E24"/>
    </sheetView>
  </sheetViews>
  <sheetFormatPr defaultColWidth="9.00390625" defaultRowHeight="12.75"/>
  <cols>
    <col min="4" max="4" width="30.25390625" style="0" customWidth="1"/>
    <col min="5" max="5" width="14.625" style="0" customWidth="1"/>
    <col min="6" max="6" width="15.00390625" style="0" customWidth="1"/>
    <col min="7" max="7" width="10.25390625" style="0" customWidth="1"/>
    <col min="9" max="9" width="17.875" style="0" customWidth="1"/>
  </cols>
  <sheetData>
    <row r="2" spans="1:9" ht="15.75">
      <c r="A2" s="121"/>
      <c r="B2" s="121"/>
      <c r="C2" s="122"/>
      <c r="D2" s="121"/>
      <c r="E2" s="123" t="s">
        <v>45</v>
      </c>
      <c r="F2" s="123"/>
      <c r="G2" s="123"/>
      <c r="H2" s="123"/>
      <c r="I2" s="123"/>
    </row>
    <row r="3" spans="1:9" ht="15.75">
      <c r="A3" s="121"/>
      <c r="B3" s="121"/>
      <c r="C3" s="122"/>
      <c r="D3" s="121"/>
      <c r="E3" s="123" t="s">
        <v>82</v>
      </c>
      <c r="F3" s="123"/>
      <c r="G3" s="123"/>
      <c r="H3" s="123"/>
      <c r="I3" s="123"/>
    </row>
    <row r="4" spans="1:9" ht="15.75">
      <c r="A4" s="121"/>
      <c r="B4" s="121"/>
      <c r="C4" s="122"/>
      <c r="D4" s="121"/>
      <c r="E4" s="121"/>
      <c r="F4" s="121"/>
      <c r="G4" s="121"/>
      <c r="H4" s="121"/>
      <c r="I4" s="121"/>
    </row>
    <row r="5" spans="1:8" ht="15.75">
      <c r="A5" s="121"/>
      <c r="B5" s="121"/>
      <c r="C5" s="121"/>
      <c r="D5" s="121"/>
      <c r="E5" s="121" t="s">
        <v>46</v>
      </c>
      <c r="F5" s="123" t="s">
        <v>83</v>
      </c>
      <c r="H5" s="123"/>
    </row>
    <row r="6" spans="1:8" ht="15.75">
      <c r="A6" s="121"/>
      <c r="B6" s="121"/>
      <c r="C6" s="121"/>
      <c r="D6" s="121"/>
      <c r="E6" s="121"/>
      <c r="F6" s="121"/>
      <c r="H6" s="121"/>
    </row>
    <row r="7" spans="1:8" ht="15.75">
      <c r="A7" s="121"/>
      <c r="B7" s="121"/>
      <c r="C7" s="121"/>
      <c r="D7" s="121"/>
      <c r="E7" s="123" t="s">
        <v>47</v>
      </c>
      <c r="F7" s="123" t="s">
        <v>94</v>
      </c>
      <c r="H7" s="123"/>
    </row>
    <row r="8" spans="1:9" ht="15.75">
      <c r="A8" s="121"/>
      <c r="B8" s="121"/>
      <c r="C8" s="121"/>
      <c r="D8" s="121"/>
      <c r="E8" s="121"/>
      <c r="F8" s="121"/>
      <c r="G8" s="121"/>
      <c r="H8" s="121"/>
      <c r="I8" s="121"/>
    </row>
    <row r="9" spans="1:9" ht="15.75">
      <c r="A9" s="121"/>
      <c r="B9" s="121"/>
      <c r="C9" s="121"/>
      <c r="D9" s="121"/>
      <c r="E9" s="121"/>
      <c r="F9" s="121"/>
      <c r="G9" s="124"/>
      <c r="H9" s="124"/>
      <c r="I9" s="124"/>
    </row>
    <row r="10" spans="1:9" ht="15.75">
      <c r="A10" s="253" t="s">
        <v>48</v>
      </c>
      <c r="B10" s="253"/>
      <c r="C10" s="253"/>
      <c r="D10" s="253"/>
      <c r="E10" s="253"/>
      <c r="F10" s="253"/>
      <c r="G10" s="126"/>
      <c r="H10" s="126"/>
      <c r="I10" s="126"/>
    </row>
    <row r="11" spans="1:9" ht="34.5" customHeight="1">
      <c r="A11" s="254" t="s">
        <v>84</v>
      </c>
      <c r="B11" s="254"/>
      <c r="C11" s="254"/>
      <c r="D11" s="254"/>
      <c r="E11" s="254"/>
      <c r="F11" s="254"/>
      <c r="G11" s="254"/>
      <c r="H11" s="202"/>
      <c r="I11" s="202"/>
    </row>
    <row r="12" spans="1:9" ht="15.75">
      <c r="A12" s="253" t="s">
        <v>96</v>
      </c>
      <c r="B12" s="253"/>
      <c r="C12" s="253"/>
      <c r="D12" s="253"/>
      <c r="E12" s="253"/>
      <c r="F12" s="253"/>
      <c r="G12" s="253"/>
      <c r="H12" s="126"/>
      <c r="I12" s="126"/>
    </row>
    <row r="13" spans="1:9" ht="16.5" thickBot="1">
      <c r="A13" s="127"/>
      <c r="B13" s="121"/>
      <c r="C13" s="121"/>
      <c r="D13" s="121"/>
      <c r="E13" s="121"/>
      <c r="F13" s="121"/>
      <c r="G13" s="121"/>
      <c r="H13" s="121"/>
      <c r="I13" s="121"/>
    </row>
    <row r="14" spans="1:9" ht="16.5" thickBot="1">
      <c r="A14" s="255" t="s">
        <v>22</v>
      </c>
      <c r="B14" s="256"/>
      <c r="C14" s="256"/>
      <c r="D14" s="257"/>
      <c r="E14" s="241" t="s">
        <v>95</v>
      </c>
      <c r="F14" s="242"/>
      <c r="G14" s="128" t="s">
        <v>49</v>
      </c>
      <c r="H14" s="125"/>
      <c r="I14" s="126"/>
    </row>
    <row r="15" spans="1:9" ht="15.75">
      <c r="A15" s="258"/>
      <c r="B15" s="259"/>
      <c r="C15" s="259"/>
      <c r="D15" s="260"/>
      <c r="E15" s="264" t="s">
        <v>85</v>
      </c>
      <c r="F15" s="265"/>
      <c r="G15" s="129" t="s">
        <v>50</v>
      </c>
      <c r="H15" s="125"/>
      <c r="I15" s="125"/>
    </row>
    <row r="16" spans="1:9" ht="16.5" thickBot="1">
      <c r="A16" s="258"/>
      <c r="B16" s="259"/>
      <c r="C16" s="259"/>
      <c r="D16" s="260"/>
      <c r="E16" s="266"/>
      <c r="F16" s="267"/>
      <c r="G16" s="130"/>
      <c r="H16" s="131"/>
      <c r="I16" s="121"/>
    </row>
    <row r="17" spans="1:9" ht="16.5" thickBot="1">
      <c r="A17" s="261"/>
      <c r="B17" s="262"/>
      <c r="C17" s="262"/>
      <c r="D17" s="263"/>
      <c r="E17" s="268"/>
      <c r="F17" s="269"/>
      <c r="G17" s="132" t="s">
        <v>24</v>
      </c>
      <c r="H17" s="125"/>
      <c r="I17" s="125"/>
    </row>
    <row r="18" spans="1:9" ht="15.75">
      <c r="A18" s="58" t="s">
        <v>51</v>
      </c>
      <c r="B18" s="58"/>
      <c r="C18" s="133"/>
      <c r="D18" s="134"/>
      <c r="E18" s="135">
        <v>100</v>
      </c>
      <c r="F18" s="136"/>
      <c r="G18" s="136"/>
      <c r="H18" s="131"/>
      <c r="I18" s="131"/>
    </row>
    <row r="19" spans="1:9" ht="15.75">
      <c r="A19" s="137" t="s">
        <v>52</v>
      </c>
      <c r="B19" s="137"/>
      <c r="C19" s="138"/>
      <c r="D19" s="139"/>
      <c r="E19" s="140">
        <v>8</v>
      </c>
      <c r="F19" s="141"/>
      <c r="G19" s="141"/>
      <c r="H19" s="131"/>
      <c r="I19" s="131"/>
    </row>
    <row r="20" spans="1:9" ht="16.5" thickBot="1">
      <c r="A20" s="104" t="s">
        <v>53</v>
      </c>
      <c r="B20" s="104"/>
      <c r="C20" s="121"/>
      <c r="D20" s="142"/>
      <c r="E20" s="131">
        <v>12</v>
      </c>
      <c r="F20" s="143"/>
      <c r="G20" s="143"/>
      <c r="H20" s="131"/>
      <c r="I20" s="131"/>
    </row>
    <row r="21" spans="1:9" ht="16.5" thickBot="1">
      <c r="A21" s="100" t="s">
        <v>54</v>
      </c>
      <c r="B21" s="100"/>
      <c r="C21" s="101"/>
      <c r="D21" s="144"/>
      <c r="E21" s="145">
        <f>E18*E19*E20</f>
        <v>9600</v>
      </c>
      <c r="F21" s="102">
        <v>100</v>
      </c>
      <c r="G21" s="102">
        <f>E21</f>
        <v>9600</v>
      </c>
      <c r="H21" s="146"/>
      <c r="I21" s="146"/>
    </row>
    <row r="22" spans="1:9" ht="15.75">
      <c r="A22" s="104"/>
      <c r="B22" s="121"/>
      <c r="C22" s="121"/>
      <c r="D22" s="142"/>
      <c r="E22" s="125" t="s">
        <v>55</v>
      </c>
      <c r="F22" s="129" t="s">
        <v>56</v>
      </c>
      <c r="G22" s="111"/>
      <c r="H22" s="147"/>
      <c r="I22" s="126"/>
    </row>
    <row r="23" spans="1:9" ht="16.5" thickBot="1">
      <c r="A23" s="104" t="s">
        <v>86</v>
      </c>
      <c r="B23" s="121"/>
      <c r="C23" s="121"/>
      <c r="D23" s="142"/>
      <c r="E23" s="148">
        <f>E21*F23</f>
        <v>7200</v>
      </c>
      <c r="F23" s="191">
        <v>0.75</v>
      </c>
      <c r="G23" s="192">
        <f>F23*G21</f>
        <v>7200</v>
      </c>
      <c r="H23" s="146"/>
      <c r="I23" s="126"/>
    </row>
    <row r="24" spans="1:9" ht="16.5" thickBot="1">
      <c r="A24" s="276" t="s">
        <v>87</v>
      </c>
      <c r="B24" s="277"/>
      <c r="C24" s="277"/>
      <c r="D24" s="278"/>
      <c r="E24" s="102">
        <f>E21*8*F23</f>
        <v>57600</v>
      </c>
      <c r="F24" s="196"/>
      <c r="G24" s="193">
        <f>E24</f>
        <v>57600</v>
      </c>
      <c r="H24" s="146"/>
      <c r="I24" s="126"/>
    </row>
    <row r="25" spans="1:9" ht="15.75">
      <c r="A25" s="121"/>
      <c r="B25" s="121"/>
      <c r="C25" s="121"/>
      <c r="D25" s="121"/>
      <c r="E25" s="146"/>
      <c r="F25" s="195"/>
      <c r="G25" s="146"/>
      <c r="H25" s="146"/>
      <c r="I25" s="126"/>
    </row>
    <row r="26" spans="1:9" ht="16.5" thickBot="1">
      <c r="A26" s="171"/>
      <c r="B26" s="127"/>
      <c r="C26" s="127"/>
      <c r="D26" s="127"/>
      <c r="E26" s="194"/>
      <c r="F26" s="127"/>
      <c r="G26" s="127"/>
      <c r="H26" s="121"/>
      <c r="I26" s="121"/>
    </row>
    <row r="27" spans="1:7" ht="12.75" customHeight="1">
      <c r="A27" s="255" t="s">
        <v>22</v>
      </c>
      <c r="B27" s="256"/>
      <c r="C27" s="256"/>
      <c r="D27" s="257"/>
      <c r="E27" s="279" t="s">
        <v>23</v>
      </c>
      <c r="F27" s="282" t="s">
        <v>24</v>
      </c>
      <c r="G27" s="247" t="s">
        <v>24</v>
      </c>
    </row>
    <row r="28" spans="1:7" ht="12.75" customHeight="1">
      <c r="A28" s="258"/>
      <c r="B28" s="259"/>
      <c r="C28" s="259"/>
      <c r="D28" s="260"/>
      <c r="E28" s="280"/>
      <c r="F28" s="283"/>
      <c r="G28" s="248"/>
    </row>
    <row r="29" spans="1:7" ht="13.5" customHeight="1" thickBot="1">
      <c r="A29" s="261"/>
      <c r="B29" s="262"/>
      <c r="C29" s="262"/>
      <c r="D29" s="263"/>
      <c r="E29" s="281"/>
      <c r="F29" s="284"/>
      <c r="G29" s="249"/>
    </row>
    <row r="30" spans="1:7" ht="16.5" thickBot="1">
      <c r="A30" s="250" t="s">
        <v>57</v>
      </c>
      <c r="B30" s="251"/>
      <c r="C30" s="251"/>
      <c r="D30" s="252"/>
      <c r="E30" s="197">
        <f>E31+E43</f>
        <v>0.6</v>
      </c>
      <c r="F30" s="149">
        <f>ROUNDUP(E30*E24,0)</f>
        <v>34560</v>
      </c>
      <c r="G30" s="150">
        <f>F30</f>
        <v>34560</v>
      </c>
    </row>
    <row r="31" spans="1:7" ht="16.5" thickBot="1">
      <c r="A31" s="151" t="s">
        <v>58</v>
      </c>
      <c r="B31" s="152"/>
      <c r="C31" s="152"/>
      <c r="D31" s="152"/>
      <c r="E31" s="153">
        <f>E32+E33</f>
        <v>0.472</v>
      </c>
      <c r="F31" s="154">
        <f>F32+F33</f>
        <v>24307</v>
      </c>
      <c r="G31" s="150">
        <f>F31</f>
        <v>24307</v>
      </c>
    </row>
    <row r="32" spans="1:7" ht="16.5" thickBot="1">
      <c r="A32" s="156" t="s">
        <v>59</v>
      </c>
      <c r="B32" s="156"/>
      <c r="C32" s="123"/>
      <c r="D32" s="123"/>
      <c r="E32" s="198">
        <v>0.412</v>
      </c>
      <c r="F32" s="157">
        <f>E32*E24</f>
        <v>23731</v>
      </c>
      <c r="G32" s="150">
        <f>F32</f>
        <v>23731</v>
      </c>
    </row>
    <row r="33" spans="1:7" ht="16.5" thickBot="1">
      <c r="A33" s="100" t="s">
        <v>60</v>
      </c>
      <c r="B33" s="101"/>
      <c r="C33" s="101"/>
      <c r="D33" s="144"/>
      <c r="E33" s="187">
        <f>E34+E36+E37+E38+E39+E42+E35+E41+E40</f>
        <v>0.06</v>
      </c>
      <c r="F33" s="149">
        <f>F34+F36+F37+F38+F39+F42+F35+F41</f>
        <v>576</v>
      </c>
      <c r="G33" s="150">
        <f>F33</f>
        <v>576</v>
      </c>
    </row>
    <row r="34" spans="1:7" ht="16.5" hidden="1" thickBot="1">
      <c r="A34" s="137" t="s">
        <v>78</v>
      </c>
      <c r="B34" s="133"/>
      <c r="C34" s="133"/>
      <c r="D34" s="134"/>
      <c r="E34" s="106">
        <v>0</v>
      </c>
      <c r="F34" s="158">
        <f>E34*E24</f>
        <v>0</v>
      </c>
      <c r="G34" s="159">
        <f>F34</f>
        <v>0</v>
      </c>
    </row>
    <row r="35" spans="1:7" ht="16.5" hidden="1" thickBot="1">
      <c r="A35" s="160" t="s">
        <v>61</v>
      </c>
      <c r="B35" s="161"/>
      <c r="C35" s="161"/>
      <c r="D35" s="162"/>
      <c r="E35" s="106">
        <v>0</v>
      </c>
      <c r="F35" s="163">
        <f>E35*E24</f>
        <v>0</v>
      </c>
      <c r="G35" s="159">
        <f aca="true" t="shared" si="0" ref="G35:G53">F35</f>
        <v>0</v>
      </c>
    </row>
    <row r="36" spans="1:7" ht="16.5" hidden="1" thickBot="1">
      <c r="A36" s="137" t="s">
        <v>62</v>
      </c>
      <c r="B36" s="138"/>
      <c r="C36" s="138"/>
      <c r="D36" s="139"/>
      <c r="E36" s="108">
        <v>0</v>
      </c>
      <c r="F36" s="164">
        <f>E36*E24</f>
        <v>0</v>
      </c>
      <c r="G36" s="159">
        <f t="shared" si="0"/>
        <v>0</v>
      </c>
    </row>
    <row r="37" spans="1:7" ht="16.5" hidden="1" thickBot="1">
      <c r="A37" s="160" t="s">
        <v>63</v>
      </c>
      <c r="B37" s="161"/>
      <c r="C37" s="161"/>
      <c r="D37" s="162"/>
      <c r="E37" s="108">
        <v>0</v>
      </c>
      <c r="F37" s="164">
        <f>E37*E24</f>
        <v>0</v>
      </c>
      <c r="G37" s="159">
        <f t="shared" si="0"/>
        <v>0</v>
      </c>
    </row>
    <row r="38" spans="1:7" ht="16.5" hidden="1" thickBot="1">
      <c r="A38" s="137" t="s">
        <v>64</v>
      </c>
      <c r="B38" s="138"/>
      <c r="C38" s="138"/>
      <c r="D38" s="139"/>
      <c r="E38" s="108">
        <v>0</v>
      </c>
      <c r="F38" s="164">
        <f>E38*E24</f>
        <v>0</v>
      </c>
      <c r="G38" s="159">
        <f t="shared" si="0"/>
        <v>0</v>
      </c>
    </row>
    <row r="39" spans="1:7" ht="16.5" thickBot="1">
      <c r="A39" s="137" t="s">
        <v>77</v>
      </c>
      <c r="B39" s="138"/>
      <c r="C39" s="138"/>
      <c r="D39" s="139"/>
      <c r="E39" s="108">
        <v>0.005</v>
      </c>
      <c r="F39" s="164">
        <f>E24*E39</f>
        <v>288</v>
      </c>
      <c r="G39" s="159">
        <f t="shared" si="0"/>
        <v>288</v>
      </c>
    </row>
    <row r="40" spans="1:7" ht="16.5" thickBot="1">
      <c r="A40" s="104" t="s">
        <v>76</v>
      </c>
      <c r="B40" s="201"/>
      <c r="C40" s="201"/>
      <c r="D40" s="201"/>
      <c r="E40" s="108">
        <v>0.05</v>
      </c>
      <c r="F40" s="164">
        <f>E24*E40</f>
        <v>2880</v>
      </c>
      <c r="G40" s="159">
        <f t="shared" si="0"/>
        <v>2880</v>
      </c>
    </row>
    <row r="41" spans="1:7" ht="16.5" hidden="1" thickBot="1">
      <c r="A41" s="137"/>
      <c r="B41" s="138"/>
      <c r="C41" s="138"/>
      <c r="D41" s="139"/>
      <c r="E41" s="108"/>
      <c r="F41" s="164">
        <f>E41*E24</f>
        <v>0</v>
      </c>
      <c r="G41" s="159">
        <f t="shared" si="0"/>
        <v>0</v>
      </c>
    </row>
    <row r="42" spans="1:7" ht="16.5" thickBot="1">
      <c r="A42" s="104" t="s">
        <v>65</v>
      </c>
      <c r="B42" s="121"/>
      <c r="C42" s="121"/>
      <c r="D42" s="121"/>
      <c r="E42" s="166">
        <v>0.005</v>
      </c>
      <c r="F42" s="167">
        <f>E42*E24</f>
        <v>288</v>
      </c>
      <c r="G42" s="159">
        <f t="shared" si="0"/>
        <v>288</v>
      </c>
    </row>
    <row r="43" spans="1:7" ht="16.5" thickBot="1">
      <c r="A43" s="151" t="s">
        <v>66</v>
      </c>
      <c r="B43" s="169"/>
      <c r="C43" s="169"/>
      <c r="D43" s="170"/>
      <c r="E43" s="199">
        <f>E44+E45</f>
        <v>0.128</v>
      </c>
      <c r="F43" s="154">
        <f>E43*E24</f>
        <v>7373</v>
      </c>
      <c r="G43" s="155">
        <f t="shared" si="0"/>
        <v>7373</v>
      </c>
    </row>
    <row r="44" spans="1:8" ht="16.5" thickBot="1">
      <c r="A44" s="58" t="s">
        <v>59</v>
      </c>
      <c r="B44" s="133"/>
      <c r="C44" s="133"/>
      <c r="D44" s="134"/>
      <c r="E44" s="200">
        <v>0.1117</v>
      </c>
      <c r="F44" s="158">
        <f>E44*E24</f>
        <v>6434</v>
      </c>
      <c r="G44" s="181">
        <f t="shared" si="0"/>
        <v>6434</v>
      </c>
      <c r="H44" s="190">
        <f>E32+E33+E43</f>
        <v>0.6</v>
      </c>
    </row>
    <row r="45" spans="1:7" ht="16.5" thickBot="1">
      <c r="A45" s="171" t="s">
        <v>60</v>
      </c>
      <c r="B45" s="127"/>
      <c r="C45" s="127"/>
      <c r="D45" s="172"/>
      <c r="E45" s="173">
        <v>0.0163</v>
      </c>
      <c r="F45" s="180">
        <f>E45*E24</f>
        <v>939</v>
      </c>
      <c r="G45" s="203">
        <f t="shared" si="0"/>
        <v>939</v>
      </c>
    </row>
    <row r="46" spans="1:7" ht="16.5" thickBot="1">
      <c r="A46" s="151" t="s">
        <v>67</v>
      </c>
      <c r="B46" s="169"/>
      <c r="C46" s="169"/>
      <c r="D46" s="170"/>
      <c r="E46" s="175">
        <f>'кл(ФОРТ)'!F22</f>
        <v>0.0017</v>
      </c>
      <c r="F46" s="155">
        <f>E46*E24</f>
        <v>98</v>
      </c>
      <c r="G46" s="155">
        <f t="shared" si="0"/>
        <v>98</v>
      </c>
    </row>
    <row r="47" spans="1:7" ht="16.5" thickBot="1">
      <c r="A47" s="151" t="s">
        <v>68</v>
      </c>
      <c r="B47" s="151"/>
      <c r="C47" s="152"/>
      <c r="D47" s="177"/>
      <c r="E47" s="178">
        <f>E48+E49+E50</f>
        <v>0.058</v>
      </c>
      <c r="F47" s="154">
        <f>E47*E24-1</f>
        <v>3340</v>
      </c>
      <c r="G47" s="155">
        <f t="shared" si="0"/>
        <v>3340</v>
      </c>
    </row>
    <row r="48" spans="1:7" ht="16.5" thickBot="1">
      <c r="A48" s="58" t="s">
        <v>69</v>
      </c>
      <c r="B48" s="133"/>
      <c r="C48" s="133"/>
      <c r="D48" s="134"/>
      <c r="E48" s="179">
        <f>'кл(ФОРТ)'!F24</f>
        <v>0.0469</v>
      </c>
      <c r="F48" s="180">
        <f>E48*E24</f>
        <v>2701</v>
      </c>
      <c r="G48" s="181">
        <f t="shared" si="0"/>
        <v>2701</v>
      </c>
    </row>
    <row r="49" spans="1:7" ht="16.5" thickBot="1">
      <c r="A49" s="137" t="s">
        <v>70</v>
      </c>
      <c r="B49" s="182"/>
      <c r="C49" s="182"/>
      <c r="D49" s="183"/>
      <c r="E49" s="179">
        <f>'кл(ФОРТ)'!F25</f>
        <v>0.0071</v>
      </c>
      <c r="F49" s="164">
        <f>E49*E24</f>
        <v>409</v>
      </c>
      <c r="G49" s="165">
        <f t="shared" si="0"/>
        <v>409</v>
      </c>
    </row>
    <row r="50" spans="1:7" ht="16.5" thickBot="1">
      <c r="A50" s="104" t="s">
        <v>71</v>
      </c>
      <c r="B50" s="124"/>
      <c r="C50" s="124"/>
      <c r="D50" s="124"/>
      <c r="E50" s="179">
        <f>'кл(ФОРТ)'!F26</f>
        <v>0.004</v>
      </c>
      <c r="F50" s="184">
        <f>E50*E24</f>
        <v>230</v>
      </c>
      <c r="G50" s="165">
        <f t="shared" si="0"/>
        <v>230</v>
      </c>
    </row>
    <row r="51" spans="1:7" ht="18.75" customHeight="1" thickBot="1">
      <c r="A51" s="151"/>
      <c r="B51" s="185"/>
      <c r="C51" s="185"/>
      <c r="D51" s="185"/>
      <c r="E51" s="153"/>
      <c r="F51" s="154">
        <f>E51*E24</f>
        <v>0</v>
      </c>
      <c r="G51" s="155">
        <f t="shared" si="0"/>
        <v>0</v>
      </c>
    </row>
    <row r="52" spans="1:7" ht="16.5" thickBot="1">
      <c r="A52" s="270" t="s">
        <v>72</v>
      </c>
      <c r="B52" s="271"/>
      <c r="C52" s="271"/>
      <c r="D52" s="272"/>
      <c r="E52" s="175">
        <f>100%-E30-E46-E47</f>
        <v>0.3403</v>
      </c>
      <c r="F52" s="176">
        <f>E52*E24</f>
        <v>19601</v>
      </c>
      <c r="G52" s="186">
        <f t="shared" si="0"/>
        <v>19601</v>
      </c>
    </row>
    <row r="53" spans="1:7" ht="16.5" thickBot="1">
      <c r="A53" s="273" t="s">
        <v>44</v>
      </c>
      <c r="B53" s="274"/>
      <c r="C53" s="274"/>
      <c r="D53" s="275"/>
      <c r="E53" s="187">
        <f>E30+E46+E47+E51+E52</f>
        <v>1</v>
      </c>
      <c r="F53" s="149">
        <f>F30+F46+F47+F51+F52</f>
        <v>57599</v>
      </c>
      <c r="G53" s="150">
        <f t="shared" si="0"/>
        <v>57599</v>
      </c>
    </row>
    <row r="54" spans="1:9" ht="12.75">
      <c r="A54" s="124"/>
      <c r="B54" s="124"/>
      <c r="C54" s="124"/>
      <c r="D54" s="124"/>
      <c r="E54" s="124"/>
      <c r="F54" s="124"/>
      <c r="G54" s="124"/>
      <c r="H54" s="124"/>
      <c r="I54" s="124"/>
    </row>
    <row r="55" spans="1:8" ht="15.75">
      <c r="A55" s="188" t="s">
        <v>7</v>
      </c>
      <c r="B55" s="189"/>
      <c r="C55" s="189"/>
      <c r="D55" s="188"/>
      <c r="E55" s="189"/>
      <c r="F55" s="188" t="s">
        <v>89</v>
      </c>
      <c r="G55" s="189"/>
      <c r="H55" s="189"/>
    </row>
  </sheetData>
  <sheetProtection/>
  <mergeCells count="14">
    <mergeCell ref="A52:D52"/>
    <mergeCell ref="A53:D53"/>
    <mergeCell ref="A24:D24"/>
    <mergeCell ref="A27:D29"/>
    <mergeCell ref="E27:E29"/>
    <mergeCell ref="F27:F29"/>
    <mergeCell ref="G27:G29"/>
    <mergeCell ref="A30:D30"/>
    <mergeCell ref="A10:F10"/>
    <mergeCell ref="A11:G11"/>
    <mergeCell ref="A14:D17"/>
    <mergeCell ref="E14:F14"/>
    <mergeCell ref="E15:F17"/>
    <mergeCell ref="A12:G12"/>
  </mergeCells>
  <printOptions/>
  <pageMargins left="0.75" right="0.75" top="1" bottom="1" header="0.5" footer="0.5"/>
  <pageSetup horizontalDpi="600" verticalDpi="600" orientation="portrait" paperSize="9" scale="80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44"/>
  <sheetViews>
    <sheetView view="pageBreakPreview" zoomScale="110" zoomScaleSheetLayoutView="110" zoomScalePageLayoutView="0" workbookViewId="0" topLeftCell="A19">
      <selection activeCell="I42" sqref="I41:I42"/>
    </sheetView>
  </sheetViews>
  <sheetFormatPr defaultColWidth="9.00390625" defaultRowHeight="12.75"/>
  <cols>
    <col min="4" max="4" width="23.75390625" style="0" customWidth="1"/>
    <col min="6" max="6" width="15.125" style="0" customWidth="1"/>
  </cols>
  <sheetData>
    <row r="1" spans="1:7" ht="15.75">
      <c r="A1" s="34"/>
      <c r="B1" s="34"/>
      <c r="C1" s="35"/>
      <c r="D1" s="34"/>
      <c r="E1" s="36" t="s">
        <v>80</v>
      </c>
      <c r="F1" s="36"/>
      <c r="G1" s="34"/>
    </row>
    <row r="2" spans="1:7" ht="15.75">
      <c r="A2" s="34"/>
      <c r="B2" s="34"/>
      <c r="C2" s="34"/>
      <c r="D2" s="34"/>
      <c r="E2" s="34" t="s">
        <v>17</v>
      </c>
      <c r="F2" s="36" t="s">
        <v>81</v>
      </c>
      <c r="G2" s="34"/>
    </row>
    <row r="3" spans="1:7" ht="15.75">
      <c r="A3" s="34"/>
      <c r="B3" s="34"/>
      <c r="C3" s="34"/>
      <c r="D3" s="34"/>
      <c r="E3" s="36" t="s">
        <v>98</v>
      </c>
      <c r="F3" s="36"/>
      <c r="G3" s="34"/>
    </row>
    <row r="4" spans="1:7" ht="15.75">
      <c r="A4" s="34"/>
      <c r="B4" s="34"/>
      <c r="C4" s="34"/>
      <c r="D4" s="34"/>
      <c r="E4" s="34"/>
      <c r="F4" s="34"/>
      <c r="G4" s="34"/>
    </row>
    <row r="5" spans="1:7" ht="15.75">
      <c r="A5" s="34"/>
      <c r="B5" s="34"/>
      <c r="C5" s="34"/>
      <c r="D5" s="34"/>
      <c r="E5" s="34"/>
      <c r="F5" s="34"/>
      <c r="G5" s="34"/>
    </row>
    <row r="6" spans="1:7" ht="15.75">
      <c r="A6" s="34"/>
      <c r="B6" s="34"/>
      <c r="C6" s="34"/>
      <c r="D6" s="37" t="s">
        <v>18</v>
      </c>
      <c r="E6" s="36"/>
      <c r="F6" s="36"/>
      <c r="G6" s="34"/>
    </row>
    <row r="7" spans="1:7" ht="15.75">
      <c r="A7" s="34"/>
      <c r="B7" s="34"/>
      <c r="C7" s="239" t="s">
        <v>19</v>
      </c>
      <c r="D7" s="239"/>
      <c r="E7" s="239"/>
      <c r="F7" s="239"/>
      <c r="G7" s="34"/>
    </row>
    <row r="8" spans="1:7" ht="15.75">
      <c r="A8" s="34"/>
      <c r="B8" s="34"/>
      <c r="C8" s="239" t="s">
        <v>20</v>
      </c>
      <c r="D8" s="239"/>
      <c r="E8" s="239"/>
      <c r="F8" s="239"/>
      <c r="G8" s="34"/>
    </row>
    <row r="9" spans="1:7" ht="15.75">
      <c r="A9" s="239" t="s">
        <v>88</v>
      </c>
      <c r="B9" s="240"/>
      <c r="C9" s="240"/>
      <c r="D9" s="240"/>
      <c r="E9" s="240"/>
      <c r="F9" s="240"/>
      <c r="G9" s="240"/>
    </row>
    <row r="10" spans="1:7" ht="15.75">
      <c r="A10" s="34"/>
      <c r="B10" s="34"/>
      <c r="C10" s="34"/>
      <c r="D10" s="37" t="s">
        <v>96</v>
      </c>
      <c r="E10" s="36"/>
      <c r="F10" s="36"/>
      <c r="G10" s="34"/>
    </row>
    <row r="11" spans="1:7" ht="15.75">
      <c r="A11" s="34"/>
      <c r="B11" s="34"/>
      <c r="C11" s="34"/>
      <c r="D11" s="34"/>
      <c r="E11" s="34"/>
      <c r="F11" s="34"/>
      <c r="G11" s="34"/>
    </row>
    <row r="12" spans="1:7" ht="16.5" thickBot="1">
      <c r="A12" s="34"/>
      <c r="B12" s="34"/>
      <c r="C12" s="34"/>
      <c r="D12" s="34"/>
      <c r="E12" s="34"/>
      <c r="F12" s="34"/>
      <c r="G12" s="34"/>
    </row>
    <row r="13" spans="1:7" ht="16.5" thickBot="1">
      <c r="A13" s="38"/>
      <c r="B13" s="39"/>
      <c r="C13" s="39"/>
      <c r="D13" s="40"/>
      <c r="E13" s="241" t="s">
        <v>95</v>
      </c>
      <c r="F13" s="242"/>
      <c r="G13" s="243" t="s">
        <v>21</v>
      </c>
    </row>
    <row r="14" spans="1:9" ht="33" customHeight="1" thickBot="1">
      <c r="A14" s="42"/>
      <c r="B14" s="36" t="s">
        <v>22</v>
      </c>
      <c r="C14" s="36"/>
      <c r="D14" s="43"/>
      <c r="E14" s="245" t="s">
        <v>73</v>
      </c>
      <c r="F14" s="246"/>
      <c r="G14" s="244"/>
      <c r="I14">
        <v>500</v>
      </c>
    </row>
    <row r="15" spans="1:7" ht="18" customHeight="1" thickBot="1">
      <c r="A15" s="44"/>
      <c r="B15" s="45"/>
      <c r="C15" s="45"/>
      <c r="D15" s="46"/>
      <c r="E15" s="47" t="s">
        <v>24</v>
      </c>
      <c r="F15" s="48" t="s">
        <v>23</v>
      </c>
      <c r="G15" s="41" t="s">
        <v>24</v>
      </c>
    </row>
    <row r="16" spans="1:7" ht="16.5" thickBot="1">
      <c r="A16" s="49" t="s">
        <v>25</v>
      </c>
      <c r="B16" s="50"/>
      <c r="C16" s="50"/>
      <c r="D16" s="50"/>
      <c r="E16" s="51">
        <f>E17+E20</f>
        <v>628.44</v>
      </c>
      <c r="F16" s="52">
        <f>F17+F20</f>
        <v>0.5237</v>
      </c>
      <c r="G16" s="51">
        <f>G17+G20</f>
        <v>628.43</v>
      </c>
    </row>
    <row r="17" spans="1:7" ht="16.5" thickBot="1">
      <c r="A17" s="53" t="s">
        <v>26</v>
      </c>
      <c r="B17" s="54"/>
      <c r="C17" s="54"/>
      <c r="D17" s="54"/>
      <c r="E17" s="55">
        <f>E18+E19</f>
        <v>628.44</v>
      </c>
      <c r="F17" s="56">
        <f>F18+F19</f>
        <v>0.5237</v>
      </c>
      <c r="G17" s="57">
        <f>G18+G19-0.01</f>
        <v>628.43</v>
      </c>
    </row>
    <row r="18" spans="1:7" ht="15.75">
      <c r="A18" s="58" t="s">
        <v>27</v>
      </c>
      <c r="B18" s="59"/>
      <c r="C18" s="60"/>
      <c r="D18" s="61"/>
      <c r="E18" s="62">
        <f>F18*G40</f>
        <v>494.4</v>
      </c>
      <c r="F18" s="63">
        <f>35.2%+6%</f>
        <v>0.412</v>
      </c>
      <c r="G18" s="64">
        <f>E18</f>
        <v>494.4</v>
      </c>
    </row>
    <row r="19" spans="1:7" ht="16.5" thickBot="1">
      <c r="A19" s="231" t="s">
        <v>28</v>
      </c>
      <c r="B19" s="232"/>
      <c r="C19" s="232"/>
      <c r="D19" s="232"/>
      <c r="E19" s="65">
        <f>F19*G40</f>
        <v>134.04</v>
      </c>
      <c r="F19" s="106">
        <f>F18*27.1%</f>
        <v>0.1117</v>
      </c>
      <c r="G19" s="66">
        <f>E19</f>
        <v>134.04</v>
      </c>
    </row>
    <row r="20" spans="1:7" ht="16.5" thickBot="1">
      <c r="A20" s="67"/>
      <c r="B20" s="68"/>
      <c r="C20" s="68"/>
      <c r="D20" s="68"/>
      <c r="E20" s="55"/>
      <c r="F20" s="69"/>
      <c r="G20" s="57">
        <f>E20</f>
        <v>0</v>
      </c>
    </row>
    <row r="21" spans="1:7" ht="16.5" thickBot="1">
      <c r="A21" s="70" t="s">
        <v>29</v>
      </c>
      <c r="B21" s="71"/>
      <c r="C21" s="71"/>
      <c r="D21" s="72"/>
      <c r="E21" s="73">
        <f>E22+E23+E27</f>
        <v>163.2</v>
      </c>
      <c r="F21" s="74">
        <f>F22+F23+F27</f>
        <v>0.136</v>
      </c>
      <c r="G21" s="75">
        <f>G22+G23+G27</f>
        <v>163.2</v>
      </c>
    </row>
    <row r="22" spans="1:9" ht="16.5" thickBot="1">
      <c r="A22" s="76" t="s">
        <v>30</v>
      </c>
      <c r="B22" s="77"/>
      <c r="C22" s="77"/>
      <c r="D22" s="78"/>
      <c r="E22" s="79">
        <f>F22*G40</f>
        <v>2.04</v>
      </c>
      <c r="F22" s="80">
        <f>РКУ!I23</f>
        <v>0.0017</v>
      </c>
      <c r="G22" s="81">
        <f>E22</f>
        <v>2.04</v>
      </c>
      <c r="I22" s="190">
        <f>F17+F27</f>
        <v>0.6</v>
      </c>
    </row>
    <row r="23" spans="1:7" ht="16.5" thickBot="1">
      <c r="A23" s="82" t="s">
        <v>31</v>
      </c>
      <c r="B23" s="82"/>
      <c r="C23" s="54"/>
      <c r="D23" s="83"/>
      <c r="E23" s="84">
        <f>E24+E25+E26</f>
        <v>69.6</v>
      </c>
      <c r="F23" s="69">
        <f>F24+F25+F26</f>
        <v>0.058</v>
      </c>
      <c r="G23" s="57">
        <f>G24+G25+G26</f>
        <v>69.6</v>
      </c>
    </row>
    <row r="24" spans="1:7" ht="15.75">
      <c r="A24" s="85" t="s">
        <v>32</v>
      </c>
      <c r="B24" s="86"/>
      <c r="C24" s="86"/>
      <c r="D24" s="87"/>
      <c r="E24" s="88">
        <f>F24*G40</f>
        <v>56.28</v>
      </c>
      <c r="F24" s="89">
        <f>РКУ!I20</f>
        <v>0.0469</v>
      </c>
      <c r="G24" s="88">
        <f>E24</f>
        <v>56.28</v>
      </c>
    </row>
    <row r="25" spans="1:7" ht="15.75">
      <c r="A25" s="90" t="s">
        <v>33</v>
      </c>
      <c r="B25" s="91"/>
      <c r="C25" s="91"/>
      <c r="D25" s="92"/>
      <c r="E25" s="93">
        <f>F25*G40</f>
        <v>8.52</v>
      </c>
      <c r="F25" s="89">
        <f>РКУ!I21</f>
        <v>0.0071</v>
      </c>
      <c r="G25" s="93">
        <f>E25</f>
        <v>8.52</v>
      </c>
    </row>
    <row r="26" spans="1:7" ht="16.5" thickBot="1">
      <c r="A26" s="94" t="s">
        <v>34</v>
      </c>
      <c r="B26" s="95"/>
      <c r="C26" s="95"/>
      <c r="D26" s="95"/>
      <c r="E26" s="96">
        <f>F26*G40</f>
        <v>4.8</v>
      </c>
      <c r="F26" s="89">
        <f>РКУ!I22</f>
        <v>0.004</v>
      </c>
      <c r="G26" s="97">
        <f>E26</f>
        <v>4.8</v>
      </c>
    </row>
    <row r="27" spans="1:7" ht="16.5" thickBot="1">
      <c r="A27" s="53" t="s">
        <v>35</v>
      </c>
      <c r="B27" s="53"/>
      <c r="C27" s="98"/>
      <c r="D27" s="99"/>
      <c r="E27" s="55">
        <f>E28+E37</f>
        <v>91.56</v>
      </c>
      <c r="F27" s="56">
        <f>F28+F37</f>
        <v>0.0763</v>
      </c>
      <c r="G27" s="55">
        <f>G28+G37</f>
        <v>91.56</v>
      </c>
    </row>
    <row r="28" spans="1:7" ht="16.5" thickBot="1">
      <c r="A28" s="100" t="s">
        <v>36</v>
      </c>
      <c r="B28" s="101"/>
      <c r="C28" s="101"/>
      <c r="D28" s="101"/>
      <c r="E28" s="102">
        <f>SUM(E29:E36)</f>
        <v>72</v>
      </c>
      <c r="F28" s="103">
        <f>SUM(F29:F36)</f>
        <v>0.06</v>
      </c>
      <c r="G28" s="102">
        <f>SUM(G29:G36)</f>
        <v>72</v>
      </c>
    </row>
    <row r="29" spans="1:7" ht="15.75" hidden="1">
      <c r="A29" s="104" t="s">
        <v>74</v>
      </c>
      <c r="B29" s="34"/>
      <c r="C29" s="34"/>
      <c r="D29" s="34"/>
      <c r="E29" s="65">
        <f>F29*G40</f>
        <v>0</v>
      </c>
      <c r="F29" s="106">
        <v>0</v>
      </c>
      <c r="G29" s="105">
        <f aca="true" t="shared" si="0" ref="G29:G35">E29</f>
        <v>0</v>
      </c>
    </row>
    <row r="30" spans="1:7" ht="15.75" hidden="1">
      <c r="A30" s="104" t="s">
        <v>37</v>
      </c>
      <c r="B30" s="34"/>
      <c r="C30" s="34"/>
      <c r="D30" s="34"/>
      <c r="E30" s="65">
        <f>F30*G40</f>
        <v>0</v>
      </c>
      <c r="F30" s="106">
        <v>0</v>
      </c>
      <c r="G30" s="107">
        <f t="shared" si="0"/>
        <v>0</v>
      </c>
    </row>
    <row r="31" spans="1:7" ht="15.75" hidden="1">
      <c r="A31" s="104" t="s">
        <v>38</v>
      </c>
      <c r="B31" s="34"/>
      <c r="C31" s="34"/>
      <c r="D31" s="34"/>
      <c r="E31" s="65">
        <f>F31*G40</f>
        <v>0</v>
      </c>
      <c r="F31" s="106">
        <v>0</v>
      </c>
      <c r="G31" s="107">
        <f t="shared" si="0"/>
        <v>0</v>
      </c>
    </row>
    <row r="32" spans="1:7" ht="15.75" hidden="1">
      <c r="A32" s="104" t="s">
        <v>39</v>
      </c>
      <c r="B32" s="34"/>
      <c r="C32" s="34"/>
      <c r="D32" s="34"/>
      <c r="E32" s="105">
        <f>F32*G40</f>
        <v>0</v>
      </c>
      <c r="F32" s="106">
        <v>0</v>
      </c>
      <c r="G32" s="107">
        <f t="shared" si="0"/>
        <v>0</v>
      </c>
    </row>
    <row r="33" spans="1:7" ht="15.75" hidden="1">
      <c r="A33" s="104" t="s">
        <v>40</v>
      </c>
      <c r="B33" s="36"/>
      <c r="C33" s="36"/>
      <c r="D33" s="36"/>
      <c r="E33" s="105">
        <f>F33*G40</f>
        <v>0</v>
      </c>
      <c r="F33" s="108">
        <v>0</v>
      </c>
      <c r="G33" s="107">
        <f t="shared" si="0"/>
        <v>0</v>
      </c>
    </row>
    <row r="34" spans="1:7" ht="15.75">
      <c r="A34" s="104" t="s">
        <v>75</v>
      </c>
      <c r="B34" s="36"/>
      <c r="C34" s="36"/>
      <c r="D34" s="36"/>
      <c r="E34" s="105">
        <f>F34*G40</f>
        <v>6</v>
      </c>
      <c r="F34" s="108">
        <v>0.005</v>
      </c>
      <c r="G34" s="107">
        <f t="shared" si="0"/>
        <v>6</v>
      </c>
    </row>
    <row r="35" spans="1:7" ht="15.75">
      <c r="A35" s="104" t="s">
        <v>76</v>
      </c>
      <c r="B35" s="36"/>
      <c r="C35" s="36"/>
      <c r="D35" s="36"/>
      <c r="E35" s="105">
        <f>F35*G40</f>
        <v>60</v>
      </c>
      <c r="F35" s="108">
        <v>0.05</v>
      </c>
      <c r="G35" s="107">
        <f t="shared" si="0"/>
        <v>60</v>
      </c>
    </row>
    <row r="36" spans="1:7" ht="16.5" thickBot="1">
      <c r="A36" s="104" t="s">
        <v>41</v>
      </c>
      <c r="B36" s="36"/>
      <c r="C36" s="36"/>
      <c r="D36" s="36"/>
      <c r="E36" s="109">
        <f>F36*G40</f>
        <v>6</v>
      </c>
      <c r="F36" s="110">
        <v>0.005</v>
      </c>
      <c r="G36" s="111">
        <f>E36</f>
        <v>6</v>
      </c>
    </row>
    <row r="37" spans="1:7" ht="16.5" thickBot="1">
      <c r="A37" s="112" t="s">
        <v>42</v>
      </c>
      <c r="B37" s="53"/>
      <c r="C37" s="98"/>
      <c r="D37" s="99"/>
      <c r="E37" s="113">
        <f>F37*G40</f>
        <v>19.56</v>
      </c>
      <c r="F37" s="80">
        <f>SUM(F29:F36)*27.1%</f>
        <v>0.0163</v>
      </c>
      <c r="G37" s="55">
        <f>E37</f>
        <v>19.56</v>
      </c>
    </row>
    <row r="38" spans="1:7" ht="31.5" customHeight="1" thickBot="1">
      <c r="A38" s="233" t="s">
        <v>43</v>
      </c>
      <c r="B38" s="234"/>
      <c r="C38" s="234"/>
      <c r="D38" s="235"/>
      <c r="E38" s="73">
        <f>G40-E16-E21</f>
        <v>408.36</v>
      </c>
      <c r="F38" s="212">
        <f>F40-F16-F21</f>
        <v>0.3403</v>
      </c>
      <c r="G38" s="114">
        <f>E38</f>
        <v>408.36</v>
      </c>
    </row>
    <row r="39" spans="1:7" ht="16.5" thickBot="1">
      <c r="A39" s="104"/>
      <c r="B39" s="34"/>
      <c r="C39" s="34"/>
      <c r="D39" s="43"/>
      <c r="E39" s="115"/>
      <c r="F39" s="116"/>
      <c r="G39" s="117"/>
    </row>
    <row r="40" spans="1:7" ht="16.5" thickBot="1">
      <c r="A40" s="236" t="s">
        <v>44</v>
      </c>
      <c r="B40" s="237"/>
      <c r="C40" s="237"/>
      <c r="D40" s="238"/>
      <c r="E40" s="55">
        <f>E16+E21+E38</f>
        <v>1200</v>
      </c>
      <c r="F40" s="118">
        <v>1</v>
      </c>
      <c r="G40" s="55">
        <v>1200</v>
      </c>
    </row>
    <row r="41" spans="1:7" ht="15.75">
      <c r="A41" s="34"/>
      <c r="B41" s="34"/>
      <c r="C41" s="34"/>
      <c r="D41" s="34"/>
      <c r="E41" s="119"/>
      <c r="F41" s="34"/>
      <c r="G41" s="119"/>
    </row>
    <row r="42" spans="1:7" ht="15.75">
      <c r="A42" s="34"/>
      <c r="B42" s="34"/>
      <c r="C42" s="34"/>
      <c r="D42" s="34"/>
      <c r="E42" s="34"/>
      <c r="F42" s="34"/>
      <c r="G42" s="34"/>
    </row>
    <row r="43" spans="1:7" ht="15.75">
      <c r="A43" s="34"/>
      <c r="B43" s="34"/>
      <c r="C43" s="34"/>
      <c r="D43" s="34"/>
      <c r="E43" s="34"/>
      <c r="F43" s="34"/>
      <c r="G43" s="34"/>
    </row>
    <row r="44" spans="1:7" ht="18.75">
      <c r="A44" s="36" t="s">
        <v>7</v>
      </c>
      <c r="B44" s="36"/>
      <c r="C44" s="34"/>
      <c r="D44" s="36"/>
      <c r="E44" s="36"/>
      <c r="F44" s="120" t="s">
        <v>89</v>
      </c>
      <c r="G44" s="34"/>
    </row>
  </sheetData>
  <sheetProtection/>
  <mergeCells count="9">
    <mergeCell ref="A19:D19"/>
    <mergeCell ref="A38:D38"/>
    <mergeCell ref="A40:D40"/>
    <mergeCell ref="C7:F7"/>
    <mergeCell ref="C8:F8"/>
    <mergeCell ref="A9:G9"/>
    <mergeCell ref="E13:F13"/>
    <mergeCell ref="G13:G14"/>
    <mergeCell ref="E14:F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view="pageBreakPreview" zoomScaleSheetLayoutView="100" zoomScalePageLayoutView="0" workbookViewId="0" topLeftCell="A13">
      <selection activeCell="K21" sqref="K21"/>
    </sheetView>
  </sheetViews>
  <sheetFormatPr defaultColWidth="9.00390625" defaultRowHeight="12.75"/>
  <cols>
    <col min="4" max="4" width="30.25390625" style="0" customWidth="1"/>
    <col min="5" max="5" width="14.625" style="0" customWidth="1"/>
    <col min="6" max="6" width="15.00390625" style="0" customWidth="1"/>
    <col min="7" max="7" width="12.25390625" style="0" customWidth="1"/>
    <col min="9" max="9" width="17.875" style="0" customWidth="1"/>
  </cols>
  <sheetData>
    <row r="2" spans="1:9" ht="15.75">
      <c r="A2" s="121"/>
      <c r="B2" s="121"/>
      <c r="C2" s="122"/>
      <c r="D2" s="121"/>
      <c r="E2" s="123" t="s">
        <v>45</v>
      </c>
      <c r="F2" s="123"/>
      <c r="G2" s="123"/>
      <c r="H2" s="123"/>
      <c r="I2" s="123"/>
    </row>
    <row r="3" spans="1:9" ht="15.75">
      <c r="A3" s="121"/>
      <c r="B3" s="121"/>
      <c r="C3" s="122"/>
      <c r="D3" s="121"/>
      <c r="E3" s="123" t="s">
        <v>82</v>
      </c>
      <c r="F3" s="123"/>
      <c r="G3" s="123"/>
      <c r="H3" s="123"/>
      <c r="I3" s="123"/>
    </row>
    <row r="4" spans="1:9" ht="15.75">
      <c r="A4" s="121"/>
      <c r="B4" s="121"/>
      <c r="C4" s="122"/>
      <c r="D4" s="121"/>
      <c r="E4" s="121"/>
      <c r="F4" s="121"/>
      <c r="G4" s="121"/>
      <c r="H4" s="121"/>
      <c r="I4" s="121"/>
    </row>
    <row r="5" spans="1:8" ht="15.75">
      <c r="A5" s="121"/>
      <c r="B5" s="121"/>
      <c r="C5" s="121"/>
      <c r="D5" s="121"/>
      <c r="E5" s="121" t="s">
        <v>46</v>
      </c>
      <c r="F5" s="123" t="s">
        <v>83</v>
      </c>
      <c r="H5" s="123"/>
    </row>
    <row r="6" spans="1:8" ht="15.75">
      <c r="A6" s="121"/>
      <c r="B6" s="121"/>
      <c r="C6" s="121"/>
      <c r="D6" s="121"/>
      <c r="E6" s="121"/>
      <c r="F6" s="121"/>
      <c r="H6" s="121"/>
    </row>
    <row r="7" spans="1:8" ht="15.75">
      <c r="A7" s="121"/>
      <c r="B7" s="121"/>
      <c r="C7" s="121"/>
      <c r="D7" s="121"/>
      <c r="E7" s="123" t="s">
        <v>47</v>
      </c>
      <c r="F7" s="123" t="s">
        <v>94</v>
      </c>
      <c r="H7" s="123"/>
    </row>
    <row r="8" spans="1:9" ht="15.75">
      <c r="A8" s="121"/>
      <c r="B8" s="121"/>
      <c r="C8" s="121"/>
      <c r="D8" s="121"/>
      <c r="E8" s="121"/>
      <c r="F8" s="121"/>
      <c r="G8" s="121"/>
      <c r="H8" s="121"/>
      <c r="I8" s="121"/>
    </row>
    <row r="9" spans="1:9" ht="15.75">
      <c r="A9" s="121"/>
      <c r="B9" s="121"/>
      <c r="C9" s="121"/>
      <c r="D9" s="121"/>
      <c r="E9" s="121"/>
      <c r="F9" s="121"/>
      <c r="G9" s="124"/>
      <c r="H9" s="124"/>
      <c r="I9" s="124"/>
    </row>
    <row r="10" spans="1:9" ht="15.75">
      <c r="A10" s="126" t="s">
        <v>48</v>
      </c>
      <c r="B10" s="126"/>
      <c r="C10" s="126"/>
      <c r="D10" s="126"/>
      <c r="E10" s="126"/>
      <c r="F10" s="126"/>
      <c r="G10" s="126"/>
      <c r="H10" s="126"/>
      <c r="I10" s="126"/>
    </row>
    <row r="11" spans="1:9" ht="40.5" customHeight="1">
      <c r="A11" s="254" t="s">
        <v>84</v>
      </c>
      <c r="B11" s="254"/>
      <c r="C11" s="254"/>
      <c r="D11" s="254"/>
      <c r="E11" s="254"/>
      <c r="F11" s="254"/>
      <c r="G11" s="254"/>
      <c r="H11" s="126"/>
      <c r="I11" s="126"/>
    </row>
    <row r="12" spans="1:9" ht="15.75">
      <c r="A12" s="239" t="s">
        <v>96</v>
      </c>
      <c r="B12" s="239"/>
      <c r="C12" s="239"/>
      <c r="D12" s="239"/>
      <c r="E12" s="239"/>
      <c r="F12" s="239"/>
      <c r="G12" s="239"/>
      <c r="H12" s="126"/>
      <c r="I12" s="126"/>
    </row>
    <row r="13" spans="1:12" ht="16.5" thickBot="1">
      <c r="A13" s="127"/>
      <c r="B13" s="121"/>
      <c r="C13" s="121"/>
      <c r="D13" s="121"/>
      <c r="E13" s="121"/>
      <c r="F13" s="121"/>
      <c r="G13" s="121"/>
      <c r="H13" s="121"/>
      <c r="I13" s="121"/>
      <c r="J13" s="123"/>
      <c r="K13" s="123"/>
      <c r="L13" s="123"/>
    </row>
    <row r="14" spans="1:12" ht="16.5" thickBot="1">
      <c r="A14" s="255" t="s">
        <v>22</v>
      </c>
      <c r="B14" s="256"/>
      <c r="C14" s="256"/>
      <c r="D14" s="257"/>
      <c r="E14" s="241" t="s">
        <v>95</v>
      </c>
      <c r="F14" s="242"/>
      <c r="G14" s="128" t="s">
        <v>49</v>
      </c>
      <c r="H14" s="125"/>
      <c r="I14" s="126"/>
      <c r="J14" s="123"/>
      <c r="K14" s="123"/>
      <c r="L14" s="123"/>
    </row>
    <row r="15" spans="1:12" ht="15.75">
      <c r="A15" s="258"/>
      <c r="B15" s="259"/>
      <c r="C15" s="259"/>
      <c r="D15" s="260"/>
      <c r="E15" s="264" t="s">
        <v>73</v>
      </c>
      <c r="F15" s="265"/>
      <c r="G15" s="129" t="s">
        <v>50</v>
      </c>
      <c r="H15" s="125"/>
      <c r="I15" s="125"/>
      <c r="J15" s="121"/>
      <c r="K15" s="121"/>
      <c r="L15" s="121"/>
    </row>
    <row r="16" spans="1:11" ht="16.5" thickBot="1">
      <c r="A16" s="258"/>
      <c r="B16" s="259"/>
      <c r="C16" s="259"/>
      <c r="D16" s="260"/>
      <c r="E16" s="266"/>
      <c r="F16" s="267"/>
      <c r="G16" s="130"/>
      <c r="H16" s="131"/>
      <c r="I16" s="121"/>
      <c r="K16" s="123"/>
    </row>
    <row r="17" spans="1:11" ht="16.5" thickBot="1">
      <c r="A17" s="261"/>
      <c r="B17" s="262"/>
      <c r="C17" s="262"/>
      <c r="D17" s="263"/>
      <c r="E17" s="268"/>
      <c r="F17" s="269"/>
      <c r="G17" s="132" t="s">
        <v>24</v>
      </c>
      <c r="H17" s="125"/>
      <c r="I17" s="125"/>
      <c r="K17" s="121"/>
    </row>
    <row r="18" spans="1:11" ht="15.75">
      <c r="A18" s="58" t="s">
        <v>51</v>
      </c>
      <c r="B18" s="58"/>
      <c r="C18" s="133"/>
      <c r="D18" s="134"/>
      <c r="E18" s="135">
        <v>150</v>
      </c>
      <c r="F18" s="136"/>
      <c r="G18" s="136"/>
      <c r="H18" s="131"/>
      <c r="I18" s="131"/>
      <c r="K18" s="123"/>
    </row>
    <row r="19" spans="1:12" ht="15.75">
      <c r="A19" s="137" t="s">
        <v>52</v>
      </c>
      <c r="B19" s="137"/>
      <c r="C19" s="138"/>
      <c r="D19" s="139"/>
      <c r="E19" s="140">
        <v>8</v>
      </c>
      <c r="F19" s="141"/>
      <c r="G19" s="141"/>
      <c r="H19" s="131"/>
      <c r="I19" s="131"/>
      <c r="J19" s="121"/>
      <c r="K19" s="121"/>
      <c r="L19" s="121"/>
    </row>
    <row r="20" spans="1:9" ht="16.5" thickBot="1">
      <c r="A20" s="104" t="s">
        <v>53</v>
      </c>
      <c r="B20" s="104"/>
      <c r="C20" s="121"/>
      <c r="D20" s="142"/>
      <c r="E20" s="131">
        <v>15</v>
      </c>
      <c r="F20" s="143"/>
      <c r="G20" s="143"/>
      <c r="H20" s="131"/>
      <c r="I20" s="131"/>
    </row>
    <row r="21" spans="1:9" ht="16.5" thickBot="1">
      <c r="A21" s="100" t="s">
        <v>54</v>
      </c>
      <c r="B21" s="100"/>
      <c r="C21" s="101"/>
      <c r="D21" s="144"/>
      <c r="E21" s="145">
        <f>E18*E19*E20</f>
        <v>18000</v>
      </c>
      <c r="F21" s="102">
        <v>100</v>
      </c>
      <c r="G21" s="102">
        <f>E21</f>
        <v>18000</v>
      </c>
      <c r="H21" s="146"/>
      <c r="I21" s="146"/>
    </row>
    <row r="22" spans="1:9" ht="15.75">
      <c r="A22" s="104"/>
      <c r="B22" s="121"/>
      <c r="C22" s="121"/>
      <c r="D22" s="142"/>
      <c r="E22" s="125" t="s">
        <v>55</v>
      </c>
      <c r="F22" s="129" t="s">
        <v>56</v>
      </c>
      <c r="G22" s="111"/>
      <c r="H22" s="147"/>
      <c r="I22" s="126"/>
    </row>
    <row r="23" spans="1:9" ht="16.5" thickBot="1">
      <c r="A23" s="104" t="s">
        <v>86</v>
      </c>
      <c r="B23" s="121"/>
      <c r="C23" s="121"/>
      <c r="D23" s="142"/>
      <c r="E23" s="148">
        <f>E21*F23</f>
        <v>13500</v>
      </c>
      <c r="F23" s="191">
        <v>0.75</v>
      </c>
      <c r="G23" s="192">
        <f>F23*G21</f>
        <v>13500</v>
      </c>
      <c r="H23" s="146"/>
      <c r="I23" s="126"/>
    </row>
    <row r="24" spans="1:9" ht="16.5" thickBot="1">
      <c r="A24" s="276" t="s">
        <v>87</v>
      </c>
      <c r="B24" s="277"/>
      <c r="C24" s="277"/>
      <c r="D24" s="278"/>
      <c r="E24" s="102">
        <f>E21*8*F23</f>
        <v>108000</v>
      </c>
      <c r="F24" s="196"/>
      <c r="G24" s="193">
        <f>E24</f>
        <v>108000</v>
      </c>
      <c r="H24" s="146"/>
      <c r="I24" s="126"/>
    </row>
    <row r="25" spans="1:9" ht="15.75">
      <c r="A25" s="121"/>
      <c r="B25" s="121"/>
      <c r="C25" s="121"/>
      <c r="D25" s="121"/>
      <c r="E25" s="146"/>
      <c r="F25" s="195"/>
      <c r="G25" s="146"/>
      <c r="H25" s="146"/>
      <c r="I25" s="126"/>
    </row>
    <row r="26" spans="1:9" ht="16.5" thickBot="1">
      <c r="A26" s="171"/>
      <c r="B26" s="127"/>
      <c r="C26" s="127"/>
      <c r="D26" s="127"/>
      <c r="E26" s="194"/>
      <c r="F26" s="127"/>
      <c r="G26" s="127"/>
      <c r="H26" s="121"/>
      <c r="I26" s="121"/>
    </row>
    <row r="27" spans="1:7" ht="12.75" customHeight="1">
      <c r="A27" s="255" t="s">
        <v>22</v>
      </c>
      <c r="B27" s="256"/>
      <c r="C27" s="256"/>
      <c r="D27" s="257"/>
      <c r="E27" s="279" t="s">
        <v>23</v>
      </c>
      <c r="F27" s="282" t="s">
        <v>24</v>
      </c>
      <c r="G27" s="247" t="s">
        <v>24</v>
      </c>
    </row>
    <row r="28" spans="1:7" ht="12.75" customHeight="1">
      <c r="A28" s="258"/>
      <c r="B28" s="259"/>
      <c r="C28" s="259"/>
      <c r="D28" s="260"/>
      <c r="E28" s="280"/>
      <c r="F28" s="283"/>
      <c r="G28" s="248"/>
    </row>
    <row r="29" spans="1:7" ht="13.5" customHeight="1" thickBot="1">
      <c r="A29" s="261"/>
      <c r="B29" s="262"/>
      <c r="C29" s="262"/>
      <c r="D29" s="263"/>
      <c r="E29" s="281"/>
      <c r="F29" s="284"/>
      <c r="G29" s="249"/>
    </row>
    <row r="30" spans="1:7" ht="16.5" thickBot="1">
      <c r="A30" s="250" t="s">
        <v>57</v>
      </c>
      <c r="B30" s="251"/>
      <c r="C30" s="251"/>
      <c r="D30" s="252"/>
      <c r="E30" s="197">
        <f>E31+E43</f>
        <v>0.6</v>
      </c>
      <c r="F30" s="149">
        <f>ROUNDUP(E30*E24,0)</f>
        <v>64800</v>
      </c>
      <c r="G30" s="150">
        <f>F30</f>
        <v>64800</v>
      </c>
    </row>
    <row r="31" spans="1:7" ht="16.5" thickBot="1">
      <c r="A31" s="151" t="s">
        <v>58</v>
      </c>
      <c r="B31" s="152"/>
      <c r="C31" s="152"/>
      <c r="D31" s="152"/>
      <c r="E31" s="153">
        <f>E32+E33</f>
        <v>0.472</v>
      </c>
      <c r="F31" s="154">
        <f>F32+F33</f>
        <v>45576</v>
      </c>
      <c r="G31" s="150">
        <f>F31</f>
        <v>45576</v>
      </c>
    </row>
    <row r="32" spans="1:7" ht="16.5" thickBot="1">
      <c r="A32" s="156" t="s">
        <v>59</v>
      </c>
      <c r="B32" s="156"/>
      <c r="C32" s="123"/>
      <c r="D32" s="123"/>
      <c r="E32" s="198">
        <v>0.412</v>
      </c>
      <c r="F32" s="157">
        <f>E32*E24</f>
        <v>44496</v>
      </c>
      <c r="G32" s="150">
        <f>F32</f>
        <v>44496</v>
      </c>
    </row>
    <row r="33" spans="1:7" ht="16.5" thickBot="1">
      <c r="A33" s="100" t="s">
        <v>60</v>
      </c>
      <c r="B33" s="101"/>
      <c r="C33" s="101"/>
      <c r="D33" s="144"/>
      <c r="E33" s="187">
        <f>E34+E36+E37+E38+E39+E42+E35+E41+E40</f>
        <v>0.06</v>
      </c>
      <c r="F33" s="210">
        <f>F34+F36+F37+F38+F39+F42+F35+F41</f>
        <v>1080</v>
      </c>
      <c r="G33" s="150">
        <f>F33</f>
        <v>1080</v>
      </c>
    </row>
    <row r="34" spans="1:7" ht="16.5" hidden="1" thickBot="1">
      <c r="A34" s="137" t="s">
        <v>78</v>
      </c>
      <c r="B34" s="133"/>
      <c r="C34" s="133"/>
      <c r="D34" s="134"/>
      <c r="E34" s="206">
        <v>0</v>
      </c>
      <c r="F34" s="159">
        <f aca="true" t="shared" si="0" ref="F34:F41">E34*$E$24</f>
        <v>0</v>
      </c>
      <c r="G34" s="209">
        <f>F34</f>
        <v>0</v>
      </c>
    </row>
    <row r="35" spans="1:7" ht="16.5" hidden="1" thickBot="1">
      <c r="A35" s="160" t="s">
        <v>61</v>
      </c>
      <c r="B35" s="161"/>
      <c r="C35" s="161"/>
      <c r="D35" s="162"/>
      <c r="E35" s="206">
        <v>0</v>
      </c>
      <c r="F35" s="165">
        <f t="shared" si="0"/>
        <v>0</v>
      </c>
      <c r="G35" s="209">
        <f aca="true" t="shared" si="1" ref="G35:G42">F35</f>
        <v>0</v>
      </c>
    </row>
    <row r="36" spans="1:7" ht="16.5" hidden="1" thickBot="1">
      <c r="A36" s="137" t="s">
        <v>62</v>
      </c>
      <c r="B36" s="138"/>
      <c r="C36" s="138"/>
      <c r="D36" s="139"/>
      <c r="E36" s="207">
        <v>0</v>
      </c>
      <c r="F36" s="165">
        <f t="shared" si="0"/>
        <v>0</v>
      </c>
      <c r="G36" s="209">
        <f t="shared" si="1"/>
        <v>0</v>
      </c>
    </row>
    <row r="37" spans="1:7" ht="16.5" hidden="1" thickBot="1">
      <c r="A37" s="160" t="s">
        <v>63</v>
      </c>
      <c r="B37" s="161"/>
      <c r="C37" s="161"/>
      <c r="D37" s="162"/>
      <c r="E37" s="207">
        <v>0</v>
      </c>
      <c r="F37" s="165">
        <f t="shared" si="0"/>
        <v>0</v>
      </c>
      <c r="G37" s="209">
        <f t="shared" si="1"/>
        <v>0</v>
      </c>
    </row>
    <row r="38" spans="1:7" ht="16.5" hidden="1" thickBot="1">
      <c r="A38" s="137" t="s">
        <v>64</v>
      </c>
      <c r="B38" s="138"/>
      <c r="C38" s="138"/>
      <c r="D38" s="139"/>
      <c r="E38" s="207">
        <v>0</v>
      </c>
      <c r="F38" s="165">
        <f t="shared" si="0"/>
        <v>0</v>
      </c>
      <c r="G38" s="209">
        <f t="shared" si="1"/>
        <v>0</v>
      </c>
    </row>
    <row r="39" spans="1:7" ht="16.5" thickBot="1">
      <c r="A39" s="137" t="s">
        <v>77</v>
      </c>
      <c r="B39" s="138"/>
      <c r="C39" s="138"/>
      <c r="D39" s="139"/>
      <c r="E39" s="207">
        <v>0.005</v>
      </c>
      <c r="F39" s="165">
        <f t="shared" si="0"/>
        <v>540</v>
      </c>
      <c r="G39" s="209">
        <f t="shared" si="1"/>
        <v>540</v>
      </c>
    </row>
    <row r="40" spans="1:7" ht="16.5" thickBot="1">
      <c r="A40" s="104" t="s">
        <v>76</v>
      </c>
      <c r="B40" s="201"/>
      <c r="C40" s="201"/>
      <c r="D40" s="201"/>
      <c r="E40" s="207">
        <v>0.05</v>
      </c>
      <c r="F40" s="165">
        <f t="shared" si="0"/>
        <v>5400</v>
      </c>
      <c r="G40" s="209">
        <f t="shared" si="1"/>
        <v>5400</v>
      </c>
    </row>
    <row r="41" spans="1:7" ht="16.5" hidden="1" thickBot="1">
      <c r="A41" s="137"/>
      <c r="B41" s="138"/>
      <c r="C41" s="138"/>
      <c r="D41" s="139"/>
      <c r="E41" s="207"/>
      <c r="F41" s="165">
        <f t="shared" si="0"/>
        <v>0</v>
      </c>
      <c r="G41" s="209">
        <f t="shared" si="1"/>
        <v>0</v>
      </c>
    </row>
    <row r="42" spans="1:7" ht="16.5" thickBot="1">
      <c r="A42" s="104" t="s">
        <v>65</v>
      </c>
      <c r="B42" s="121"/>
      <c r="C42" s="121"/>
      <c r="D42" s="121"/>
      <c r="E42" s="208">
        <v>0.005</v>
      </c>
      <c r="F42" s="211">
        <f>E42*$E$24</f>
        <v>540</v>
      </c>
      <c r="G42" s="209">
        <f t="shared" si="1"/>
        <v>540</v>
      </c>
    </row>
    <row r="43" spans="1:8" ht="16.5" thickBot="1">
      <c r="A43" s="151" t="s">
        <v>66</v>
      </c>
      <c r="B43" s="169"/>
      <c r="C43" s="169"/>
      <c r="D43" s="170"/>
      <c r="E43" s="199">
        <f>E44+E45</f>
        <v>0.128</v>
      </c>
      <c r="F43" s="176">
        <f>E43*E24</f>
        <v>13824</v>
      </c>
      <c r="G43" s="155">
        <f aca="true" t="shared" si="2" ref="G43:G51">F43</f>
        <v>13824</v>
      </c>
      <c r="H43" s="190">
        <f>E32+E33+E43</f>
        <v>0.6</v>
      </c>
    </row>
    <row r="44" spans="1:7" ht="15.75">
      <c r="A44" s="58" t="s">
        <v>59</v>
      </c>
      <c r="B44" s="133"/>
      <c r="C44" s="133"/>
      <c r="D44" s="134"/>
      <c r="E44" s="200">
        <v>0.1117</v>
      </c>
      <c r="F44" s="158">
        <f>E44*E24</f>
        <v>12064</v>
      </c>
      <c r="G44" s="159">
        <f t="shared" si="2"/>
        <v>12064</v>
      </c>
    </row>
    <row r="45" spans="1:7" ht="16.5" thickBot="1">
      <c r="A45" s="171" t="s">
        <v>60</v>
      </c>
      <c r="B45" s="127"/>
      <c r="C45" s="127"/>
      <c r="D45" s="172"/>
      <c r="E45" s="173">
        <v>0.0163</v>
      </c>
      <c r="F45" s="174">
        <f>E45*E24</f>
        <v>1760</v>
      </c>
      <c r="G45" s="168">
        <f t="shared" si="2"/>
        <v>1760</v>
      </c>
    </row>
    <row r="46" spans="1:7" ht="16.5" thickBot="1">
      <c r="A46" s="151" t="s">
        <v>67</v>
      </c>
      <c r="B46" s="169"/>
      <c r="C46" s="169"/>
      <c r="D46" s="170"/>
      <c r="E46" s="175">
        <f>'кл(ШКПЕРВ)'!F22</f>
        <v>0.0017</v>
      </c>
      <c r="F46" s="176">
        <f>E46*E24</f>
        <v>184</v>
      </c>
      <c r="G46" s="155">
        <f t="shared" si="2"/>
        <v>184</v>
      </c>
    </row>
    <row r="47" spans="1:7" ht="16.5" thickBot="1">
      <c r="A47" s="151" t="s">
        <v>68</v>
      </c>
      <c r="B47" s="151"/>
      <c r="C47" s="152"/>
      <c r="D47" s="177"/>
      <c r="E47" s="178">
        <f>E48+E49+E50</f>
        <v>0.058</v>
      </c>
      <c r="F47" s="154">
        <f>E47*E24</f>
        <v>6264</v>
      </c>
      <c r="G47" s="155">
        <f t="shared" si="2"/>
        <v>6264</v>
      </c>
    </row>
    <row r="48" spans="1:7" ht="16.5" thickBot="1">
      <c r="A48" s="58" t="s">
        <v>69</v>
      </c>
      <c r="B48" s="133"/>
      <c r="C48" s="133"/>
      <c r="D48" s="134"/>
      <c r="E48" s="179">
        <f>'кл(ШКПЕРВ)'!F24</f>
        <v>0.0469</v>
      </c>
      <c r="F48" s="180">
        <f>E48*E24</f>
        <v>5065</v>
      </c>
      <c r="G48" s="181">
        <f t="shared" si="2"/>
        <v>5065</v>
      </c>
    </row>
    <row r="49" spans="1:7" ht="16.5" thickBot="1">
      <c r="A49" s="137" t="s">
        <v>70</v>
      </c>
      <c r="B49" s="182"/>
      <c r="C49" s="182"/>
      <c r="D49" s="183"/>
      <c r="E49" s="179">
        <f>'кл(ШКПЕРВ)'!F25</f>
        <v>0.0071</v>
      </c>
      <c r="F49" s="164">
        <f>E49*E24</f>
        <v>767</v>
      </c>
      <c r="G49" s="165">
        <f t="shared" si="2"/>
        <v>767</v>
      </c>
    </row>
    <row r="50" spans="1:7" ht="16.5" thickBot="1">
      <c r="A50" s="104" t="s">
        <v>71</v>
      </c>
      <c r="B50" s="124"/>
      <c r="C50" s="124"/>
      <c r="D50" s="124"/>
      <c r="E50" s="179">
        <f>'кл(ШКПЕРВ)'!F26</f>
        <v>0.004</v>
      </c>
      <c r="F50" s="184">
        <f>E50*E24</f>
        <v>432</v>
      </c>
      <c r="G50" s="165">
        <f t="shared" si="2"/>
        <v>432</v>
      </c>
    </row>
    <row r="51" spans="1:7" ht="18.75" customHeight="1" thickBot="1">
      <c r="A51" s="151"/>
      <c r="B51" s="185"/>
      <c r="C51" s="185"/>
      <c r="D51" s="185"/>
      <c r="E51" s="153"/>
      <c r="F51" s="154">
        <f>E51*E24</f>
        <v>0</v>
      </c>
      <c r="G51" s="155">
        <f t="shared" si="2"/>
        <v>0</v>
      </c>
    </row>
    <row r="52" spans="1:7" ht="16.5" thickBot="1">
      <c r="A52" s="270" t="s">
        <v>72</v>
      </c>
      <c r="B52" s="271"/>
      <c r="C52" s="271"/>
      <c r="D52" s="272"/>
      <c r="E52" s="175">
        <f>100%-E30-E47-E46</f>
        <v>0.3403</v>
      </c>
      <c r="F52" s="176">
        <f>E52*E24</f>
        <v>36752</v>
      </c>
      <c r="G52" s="186">
        <f>F52</f>
        <v>36752</v>
      </c>
    </row>
    <row r="53" spans="1:7" ht="16.5" thickBot="1">
      <c r="A53" s="273" t="s">
        <v>44</v>
      </c>
      <c r="B53" s="274"/>
      <c r="C53" s="274"/>
      <c r="D53" s="275"/>
      <c r="E53" s="187">
        <f>E30+E46+E47+E51+E52</f>
        <v>1</v>
      </c>
      <c r="F53" s="149">
        <f>F30+F46+F47+F51+F52</f>
        <v>108000</v>
      </c>
      <c r="G53" s="150">
        <f>F53</f>
        <v>108000</v>
      </c>
    </row>
    <row r="54" spans="1:9" ht="12.75">
      <c r="A54" s="124"/>
      <c r="B54" s="124"/>
      <c r="C54" s="124"/>
      <c r="D54" s="124"/>
      <c r="E54" s="124"/>
      <c r="F54" s="124"/>
      <c r="G54" s="124"/>
      <c r="H54" s="124"/>
      <c r="I54" s="124"/>
    </row>
    <row r="55" spans="1:8" ht="15.75">
      <c r="A55" s="188" t="s">
        <v>7</v>
      </c>
      <c r="B55" s="189"/>
      <c r="C55" s="189"/>
      <c r="D55" s="188"/>
      <c r="E55" s="189"/>
      <c r="F55" s="188" t="s">
        <v>89</v>
      </c>
      <c r="G55" s="189"/>
      <c r="H55" s="189"/>
    </row>
  </sheetData>
  <sheetProtection/>
  <mergeCells count="13">
    <mergeCell ref="A24:D24"/>
    <mergeCell ref="A14:D17"/>
    <mergeCell ref="E14:F14"/>
    <mergeCell ref="E15:F17"/>
    <mergeCell ref="A11:G11"/>
    <mergeCell ref="G27:G29"/>
    <mergeCell ref="A12:G12"/>
    <mergeCell ref="A30:D30"/>
    <mergeCell ref="A52:D52"/>
    <mergeCell ref="A53:D53"/>
    <mergeCell ref="A27:D29"/>
    <mergeCell ref="E27:E29"/>
    <mergeCell ref="F27:F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44"/>
  <sheetViews>
    <sheetView view="pageBreakPreview" zoomScale="110" zoomScaleSheetLayoutView="110" zoomScalePageLayoutView="0" workbookViewId="0" topLeftCell="A13">
      <selection activeCell="I20" sqref="I20"/>
    </sheetView>
  </sheetViews>
  <sheetFormatPr defaultColWidth="9.00390625" defaultRowHeight="12.75"/>
  <cols>
    <col min="4" max="4" width="23.75390625" style="0" customWidth="1"/>
    <col min="6" max="6" width="15.125" style="0" customWidth="1"/>
  </cols>
  <sheetData>
    <row r="1" spans="1:7" ht="15.75">
      <c r="A1" s="34"/>
      <c r="B1" s="34"/>
      <c r="C1" s="35"/>
      <c r="D1" s="34"/>
      <c r="E1" s="36" t="s">
        <v>80</v>
      </c>
      <c r="F1" s="36"/>
      <c r="G1" s="34"/>
    </row>
    <row r="2" spans="1:7" ht="15.75">
      <c r="A2" s="34"/>
      <c r="B2" s="34"/>
      <c r="C2" s="34"/>
      <c r="D2" s="34"/>
      <c r="E2" s="34" t="s">
        <v>17</v>
      </c>
      <c r="F2" s="36" t="s">
        <v>81</v>
      </c>
      <c r="G2" s="34"/>
    </row>
    <row r="3" spans="1:7" ht="15.75">
      <c r="A3" s="34"/>
      <c r="B3" s="34"/>
      <c r="C3" s="34"/>
      <c r="D3" s="34"/>
      <c r="E3" s="36" t="s">
        <v>98</v>
      </c>
      <c r="F3" s="36"/>
      <c r="G3" s="34"/>
    </row>
    <row r="4" spans="1:7" ht="15.75">
      <c r="A4" s="34"/>
      <c r="B4" s="34"/>
      <c r="C4" s="34"/>
      <c r="D4" s="34"/>
      <c r="E4" s="34"/>
      <c r="F4" s="34"/>
      <c r="G4" s="34"/>
    </row>
    <row r="5" spans="1:7" ht="15.75">
      <c r="A5" s="34"/>
      <c r="B5" s="34"/>
      <c r="C5" s="34"/>
      <c r="D5" s="34"/>
      <c r="E5" s="34"/>
      <c r="F5" s="34"/>
      <c r="G5" s="34"/>
    </row>
    <row r="6" spans="1:7" ht="15.75">
      <c r="A6" s="34"/>
      <c r="B6" s="34"/>
      <c r="C6" s="34"/>
      <c r="D6" s="37" t="s">
        <v>18</v>
      </c>
      <c r="E6" s="36"/>
      <c r="F6" s="36"/>
      <c r="G6" s="34"/>
    </row>
    <row r="7" spans="1:7" ht="15.75">
      <c r="A7" s="34"/>
      <c r="B7" s="34"/>
      <c r="C7" s="239" t="s">
        <v>19</v>
      </c>
      <c r="D7" s="239"/>
      <c r="E7" s="239"/>
      <c r="F7" s="239"/>
      <c r="G7" s="34"/>
    </row>
    <row r="8" spans="1:7" ht="15.75">
      <c r="A8" s="34"/>
      <c r="B8" s="34"/>
      <c r="C8" s="239" t="s">
        <v>20</v>
      </c>
      <c r="D8" s="239"/>
      <c r="E8" s="239"/>
      <c r="F8" s="239"/>
      <c r="G8" s="34"/>
    </row>
    <row r="9" spans="1:7" ht="15.75">
      <c r="A9" s="239" t="s">
        <v>88</v>
      </c>
      <c r="B9" s="240"/>
      <c r="C9" s="240"/>
      <c r="D9" s="240"/>
      <c r="E9" s="240"/>
      <c r="F9" s="240"/>
      <c r="G9" s="240"/>
    </row>
    <row r="10" spans="1:7" ht="15.75">
      <c r="A10" s="34"/>
      <c r="B10" s="34"/>
      <c r="C10" s="34"/>
      <c r="D10" s="37" t="s">
        <v>96</v>
      </c>
      <c r="E10" s="36"/>
      <c r="F10" s="36"/>
      <c r="G10" s="34"/>
    </row>
    <row r="11" spans="1:7" ht="15.75">
      <c r="A11" s="34"/>
      <c r="B11" s="34"/>
      <c r="C11" s="34"/>
      <c r="D11" s="34"/>
      <c r="E11" s="34"/>
      <c r="F11" s="34"/>
      <c r="G11" s="34"/>
    </row>
    <row r="12" spans="1:7" ht="16.5" thickBot="1">
      <c r="A12" s="34"/>
      <c r="B12" s="34"/>
      <c r="C12" s="34"/>
      <c r="D12" s="34"/>
      <c r="E12" s="34"/>
      <c r="F12" s="34"/>
      <c r="G12" s="34"/>
    </row>
    <row r="13" spans="1:7" ht="16.5" thickBot="1">
      <c r="A13" s="38"/>
      <c r="B13" s="39"/>
      <c r="C13" s="39"/>
      <c r="D13" s="40"/>
      <c r="E13" s="241" t="s">
        <v>95</v>
      </c>
      <c r="F13" s="242"/>
      <c r="G13" s="243" t="s">
        <v>21</v>
      </c>
    </row>
    <row r="14" spans="1:9" ht="33" customHeight="1" thickBot="1">
      <c r="A14" s="42"/>
      <c r="B14" s="36" t="s">
        <v>22</v>
      </c>
      <c r="C14" s="36"/>
      <c r="D14" s="43"/>
      <c r="E14" s="285" t="s">
        <v>102</v>
      </c>
      <c r="F14" s="286"/>
      <c r="G14" s="244"/>
      <c r="I14">
        <v>500</v>
      </c>
    </row>
    <row r="15" spans="1:7" ht="18" customHeight="1" thickBot="1">
      <c r="A15" s="44"/>
      <c r="B15" s="45"/>
      <c r="C15" s="45"/>
      <c r="D15" s="46"/>
      <c r="E15" s="47" t="s">
        <v>24</v>
      </c>
      <c r="F15" s="48" t="s">
        <v>23</v>
      </c>
      <c r="G15" s="41" t="s">
        <v>24</v>
      </c>
    </row>
    <row r="16" spans="1:7" ht="16.5" thickBot="1">
      <c r="A16" s="49" t="s">
        <v>25</v>
      </c>
      <c r="B16" s="50"/>
      <c r="C16" s="50"/>
      <c r="D16" s="50"/>
      <c r="E16" s="51">
        <f>E17+E20</f>
        <v>628.44</v>
      </c>
      <c r="F16" s="52">
        <f>F17+F20</f>
        <v>0.5237</v>
      </c>
      <c r="G16" s="51">
        <f>G17+G20</f>
        <v>628.43</v>
      </c>
    </row>
    <row r="17" spans="1:7" ht="16.5" thickBot="1">
      <c r="A17" s="53" t="s">
        <v>26</v>
      </c>
      <c r="B17" s="54"/>
      <c r="C17" s="54"/>
      <c r="D17" s="54"/>
      <c r="E17" s="55">
        <f>E18+E19</f>
        <v>628.44</v>
      </c>
      <c r="F17" s="56">
        <f>F18+F19</f>
        <v>0.5237</v>
      </c>
      <c r="G17" s="57">
        <f>G18+G19-0.01</f>
        <v>628.43</v>
      </c>
    </row>
    <row r="18" spans="1:7" ht="15.75">
      <c r="A18" s="58" t="s">
        <v>27</v>
      </c>
      <c r="B18" s="59"/>
      <c r="C18" s="60"/>
      <c r="D18" s="61"/>
      <c r="E18" s="62">
        <f>F18*G40</f>
        <v>494.4</v>
      </c>
      <c r="F18" s="63">
        <f>35.2%+6%</f>
        <v>0.412</v>
      </c>
      <c r="G18" s="64">
        <f>E18</f>
        <v>494.4</v>
      </c>
    </row>
    <row r="19" spans="1:7" ht="16.5" thickBot="1">
      <c r="A19" s="231" t="s">
        <v>28</v>
      </c>
      <c r="B19" s="232"/>
      <c r="C19" s="232"/>
      <c r="D19" s="232"/>
      <c r="E19" s="65">
        <f>F19*G40</f>
        <v>134.04</v>
      </c>
      <c r="F19" s="106">
        <f>F18*27.1%</f>
        <v>0.1117</v>
      </c>
      <c r="G19" s="66">
        <f>E19</f>
        <v>134.04</v>
      </c>
    </row>
    <row r="20" spans="1:7" ht="16.5" thickBot="1">
      <c r="A20" s="67"/>
      <c r="B20" s="68"/>
      <c r="C20" s="68"/>
      <c r="D20" s="68"/>
      <c r="E20" s="55"/>
      <c r="F20" s="69"/>
      <c r="G20" s="57">
        <f>E20</f>
        <v>0</v>
      </c>
    </row>
    <row r="21" spans="1:7" ht="16.5" thickBot="1">
      <c r="A21" s="70" t="s">
        <v>29</v>
      </c>
      <c r="B21" s="71"/>
      <c r="C21" s="71"/>
      <c r="D21" s="72"/>
      <c r="E21" s="73">
        <f>E22+E23+E27</f>
        <v>163.2</v>
      </c>
      <c r="F21" s="74">
        <f>F22+F23+F27</f>
        <v>0.136</v>
      </c>
      <c r="G21" s="75">
        <f>G22+G23+G27</f>
        <v>163.2</v>
      </c>
    </row>
    <row r="22" spans="1:9" ht="16.5" thickBot="1">
      <c r="A22" s="76" t="s">
        <v>30</v>
      </c>
      <c r="B22" s="77"/>
      <c r="C22" s="77"/>
      <c r="D22" s="78"/>
      <c r="E22" s="79">
        <f>F22*G40</f>
        <v>2.04</v>
      </c>
      <c r="F22" s="80">
        <f>РКУ!I23</f>
        <v>0.0017</v>
      </c>
      <c r="G22" s="81">
        <f>E22</f>
        <v>2.04</v>
      </c>
      <c r="I22" s="190">
        <f>F17+F27</f>
        <v>0.6</v>
      </c>
    </row>
    <row r="23" spans="1:7" ht="16.5" thickBot="1">
      <c r="A23" s="82" t="s">
        <v>31</v>
      </c>
      <c r="B23" s="82"/>
      <c r="C23" s="54"/>
      <c r="D23" s="83"/>
      <c r="E23" s="84">
        <f>E24+E25+E26</f>
        <v>69.6</v>
      </c>
      <c r="F23" s="69">
        <f>F24+F25+F26</f>
        <v>0.058</v>
      </c>
      <c r="G23" s="57">
        <f>G24+G25+G26</f>
        <v>69.6</v>
      </c>
    </row>
    <row r="24" spans="1:7" ht="15.75">
      <c r="A24" s="85" t="s">
        <v>32</v>
      </c>
      <c r="B24" s="86"/>
      <c r="C24" s="86"/>
      <c r="D24" s="87"/>
      <c r="E24" s="88">
        <f>F24*G40</f>
        <v>56.28</v>
      </c>
      <c r="F24" s="89">
        <f>РКУ!I20</f>
        <v>0.0469</v>
      </c>
      <c r="G24" s="88">
        <f>E24</f>
        <v>56.28</v>
      </c>
    </row>
    <row r="25" spans="1:7" ht="15.75">
      <c r="A25" s="90" t="s">
        <v>33</v>
      </c>
      <c r="B25" s="91"/>
      <c r="C25" s="91"/>
      <c r="D25" s="92"/>
      <c r="E25" s="93">
        <f>F25*G40</f>
        <v>8.52</v>
      </c>
      <c r="F25" s="89">
        <f>РКУ!I21</f>
        <v>0.0071</v>
      </c>
      <c r="G25" s="93">
        <f>E25</f>
        <v>8.52</v>
      </c>
    </row>
    <row r="26" spans="1:7" ht="16.5" thickBot="1">
      <c r="A26" s="94" t="s">
        <v>34</v>
      </c>
      <c r="B26" s="95"/>
      <c r="C26" s="95"/>
      <c r="D26" s="95"/>
      <c r="E26" s="96">
        <f>F26*G40</f>
        <v>4.8</v>
      </c>
      <c r="F26" s="89">
        <f>РКУ!I22</f>
        <v>0.004</v>
      </c>
      <c r="G26" s="97">
        <f>E26</f>
        <v>4.8</v>
      </c>
    </row>
    <row r="27" spans="1:7" ht="16.5" thickBot="1">
      <c r="A27" s="53" t="s">
        <v>35</v>
      </c>
      <c r="B27" s="53"/>
      <c r="C27" s="98"/>
      <c r="D27" s="99"/>
      <c r="E27" s="55">
        <f>E28+E37</f>
        <v>91.56</v>
      </c>
      <c r="F27" s="56">
        <f>F28+F37</f>
        <v>0.0763</v>
      </c>
      <c r="G27" s="55">
        <f>G28+G37</f>
        <v>91.56</v>
      </c>
    </row>
    <row r="28" spans="1:7" ht="16.5" thickBot="1">
      <c r="A28" s="100" t="s">
        <v>36</v>
      </c>
      <c r="B28" s="101"/>
      <c r="C28" s="101"/>
      <c r="D28" s="101"/>
      <c r="E28" s="102">
        <f>SUM(E29:E36)</f>
        <v>72</v>
      </c>
      <c r="F28" s="103">
        <f>SUM(F29:F36)</f>
        <v>0.06</v>
      </c>
      <c r="G28" s="102">
        <f>SUM(G29:G36)</f>
        <v>72</v>
      </c>
    </row>
    <row r="29" spans="1:7" ht="15.75" hidden="1">
      <c r="A29" s="104" t="s">
        <v>74</v>
      </c>
      <c r="B29" s="34"/>
      <c r="C29" s="34"/>
      <c r="D29" s="34"/>
      <c r="E29" s="65">
        <f>F29*G40</f>
        <v>0</v>
      </c>
      <c r="F29" s="106">
        <v>0</v>
      </c>
      <c r="G29" s="105">
        <f aca="true" t="shared" si="0" ref="G29:G35">E29</f>
        <v>0</v>
      </c>
    </row>
    <row r="30" spans="1:7" ht="15.75" hidden="1">
      <c r="A30" s="104" t="s">
        <v>37</v>
      </c>
      <c r="B30" s="34"/>
      <c r="C30" s="34"/>
      <c r="D30" s="34"/>
      <c r="E30" s="65">
        <f>F30*G40</f>
        <v>0</v>
      </c>
      <c r="F30" s="106">
        <v>0</v>
      </c>
      <c r="G30" s="107">
        <f t="shared" si="0"/>
        <v>0</v>
      </c>
    </row>
    <row r="31" spans="1:7" ht="15.75" hidden="1">
      <c r="A31" s="104" t="s">
        <v>38</v>
      </c>
      <c r="B31" s="34"/>
      <c r="C31" s="34"/>
      <c r="D31" s="34"/>
      <c r="E31" s="65">
        <f>F31*G40</f>
        <v>0</v>
      </c>
      <c r="F31" s="106">
        <v>0</v>
      </c>
      <c r="G31" s="107">
        <f t="shared" si="0"/>
        <v>0</v>
      </c>
    </row>
    <row r="32" spans="1:7" ht="15.75" hidden="1">
      <c r="A32" s="104" t="s">
        <v>39</v>
      </c>
      <c r="B32" s="34"/>
      <c r="C32" s="34"/>
      <c r="D32" s="34"/>
      <c r="E32" s="105">
        <f>F32*G40</f>
        <v>0</v>
      </c>
      <c r="F32" s="106">
        <v>0</v>
      </c>
      <c r="G32" s="107">
        <f t="shared" si="0"/>
        <v>0</v>
      </c>
    </row>
    <row r="33" spans="1:7" ht="15.75" hidden="1">
      <c r="A33" s="104" t="s">
        <v>40</v>
      </c>
      <c r="B33" s="36"/>
      <c r="C33" s="36"/>
      <c r="D33" s="36"/>
      <c r="E33" s="105">
        <f>F33*G40</f>
        <v>0</v>
      </c>
      <c r="F33" s="108">
        <v>0</v>
      </c>
      <c r="G33" s="107">
        <f t="shared" si="0"/>
        <v>0</v>
      </c>
    </row>
    <row r="34" spans="1:7" ht="15.75">
      <c r="A34" s="104" t="s">
        <v>75</v>
      </c>
      <c r="B34" s="36"/>
      <c r="C34" s="36"/>
      <c r="D34" s="36"/>
      <c r="E34" s="105">
        <f>F34*G40</f>
        <v>6</v>
      </c>
      <c r="F34" s="108">
        <v>0.005</v>
      </c>
      <c r="G34" s="107">
        <f t="shared" si="0"/>
        <v>6</v>
      </c>
    </row>
    <row r="35" spans="1:7" ht="15.75">
      <c r="A35" s="104" t="s">
        <v>76</v>
      </c>
      <c r="B35" s="36"/>
      <c r="C35" s="36"/>
      <c r="D35" s="36"/>
      <c r="E35" s="105">
        <f>F35*G40</f>
        <v>60</v>
      </c>
      <c r="F35" s="108">
        <v>0.05</v>
      </c>
      <c r="G35" s="107">
        <f t="shared" si="0"/>
        <v>60</v>
      </c>
    </row>
    <row r="36" spans="1:7" ht="16.5" thickBot="1">
      <c r="A36" s="104" t="s">
        <v>41</v>
      </c>
      <c r="B36" s="36"/>
      <c r="C36" s="36"/>
      <c r="D36" s="36"/>
      <c r="E36" s="109">
        <f>F36*G40</f>
        <v>6</v>
      </c>
      <c r="F36" s="110">
        <v>0.005</v>
      </c>
      <c r="G36" s="111">
        <f>E36</f>
        <v>6</v>
      </c>
    </row>
    <row r="37" spans="1:7" ht="16.5" thickBot="1">
      <c r="A37" s="112" t="s">
        <v>42</v>
      </c>
      <c r="B37" s="53"/>
      <c r="C37" s="98"/>
      <c r="D37" s="99"/>
      <c r="E37" s="113">
        <f>F37*G40</f>
        <v>19.56</v>
      </c>
      <c r="F37" s="80">
        <f>SUM(F29:F36)*27.1%</f>
        <v>0.0163</v>
      </c>
      <c r="G37" s="55">
        <f>E37</f>
        <v>19.56</v>
      </c>
    </row>
    <row r="38" spans="1:7" ht="31.5" customHeight="1" thickBot="1">
      <c r="A38" s="233" t="s">
        <v>43</v>
      </c>
      <c r="B38" s="234"/>
      <c r="C38" s="234"/>
      <c r="D38" s="235"/>
      <c r="E38" s="73">
        <f>G40-E16-E21</f>
        <v>408.36</v>
      </c>
      <c r="F38" s="212">
        <f>F40-F16-F21</f>
        <v>0.3403</v>
      </c>
      <c r="G38" s="114">
        <f>E38</f>
        <v>408.36</v>
      </c>
    </row>
    <row r="39" spans="1:7" ht="16.5" thickBot="1">
      <c r="A39" s="104"/>
      <c r="B39" s="34"/>
      <c r="C39" s="34"/>
      <c r="D39" s="43"/>
      <c r="E39" s="115"/>
      <c r="F39" s="116"/>
      <c r="G39" s="117"/>
    </row>
    <row r="40" spans="1:7" ht="16.5" thickBot="1">
      <c r="A40" s="236" t="s">
        <v>44</v>
      </c>
      <c r="B40" s="237"/>
      <c r="C40" s="237"/>
      <c r="D40" s="238"/>
      <c r="E40" s="55">
        <f>E16+E21+E38</f>
        <v>1200</v>
      </c>
      <c r="F40" s="118">
        <v>1</v>
      </c>
      <c r="G40" s="55">
        <v>1200</v>
      </c>
    </row>
    <row r="41" spans="1:7" ht="15.75">
      <c r="A41" s="34"/>
      <c r="B41" s="34"/>
      <c r="C41" s="34"/>
      <c r="D41" s="34"/>
      <c r="E41" s="119"/>
      <c r="F41" s="34"/>
      <c r="G41" s="119"/>
    </row>
    <row r="42" spans="1:7" ht="15.75">
      <c r="A42" s="34"/>
      <c r="B42" s="34"/>
      <c r="C42" s="34"/>
      <c r="D42" s="34"/>
      <c r="E42" s="34"/>
      <c r="F42" s="34"/>
      <c r="G42" s="34"/>
    </row>
    <row r="43" spans="1:7" ht="15.75">
      <c r="A43" s="34"/>
      <c r="B43" s="34"/>
      <c r="C43" s="34"/>
      <c r="D43" s="34"/>
      <c r="E43" s="34"/>
      <c r="F43" s="34"/>
      <c r="G43" s="34"/>
    </row>
    <row r="44" spans="1:7" ht="18.75">
      <c r="A44" s="36" t="s">
        <v>7</v>
      </c>
      <c r="B44" s="36"/>
      <c r="C44" s="34"/>
      <c r="D44" s="36"/>
      <c r="E44" s="36"/>
      <c r="F44" s="120" t="s">
        <v>89</v>
      </c>
      <c r="G44" s="34"/>
    </row>
  </sheetData>
  <sheetProtection/>
  <mergeCells count="9">
    <mergeCell ref="A19:D19"/>
    <mergeCell ref="A38:D38"/>
    <mergeCell ref="A40:D40"/>
    <mergeCell ref="C7:F7"/>
    <mergeCell ref="C8:F8"/>
    <mergeCell ref="A9:G9"/>
    <mergeCell ref="E13:F13"/>
    <mergeCell ref="G13:G14"/>
    <mergeCell ref="E14:F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view="pageBreakPreview" zoomScaleSheetLayoutView="100" zoomScalePageLayoutView="0" workbookViewId="0" topLeftCell="A19">
      <selection activeCell="I21" sqref="I21"/>
    </sheetView>
  </sheetViews>
  <sheetFormatPr defaultColWidth="9.00390625" defaultRowHeight="12.75"/>
  <cols>
    <col min="4" max="4" width="30.25390625" style="0" customWidth="1"/>
    <col min="5" max="5" width="14.625" style="0" customWidth="1"/>
    <col min="6" max="6" width="15.00390625" style="0" customWidth="1"/>
    <col min="7" max="7" width="12.25390625" style="0" customWidth="1"/>
    <col min="9" max="9" width="17.875" style="0" customWidth="1"/>
  </cols>
  <sheetData>
    <row r="2" spans="1:9" ht="15.75">
      <c r="A2" s="121"/>
      <c r="B2" s="121"/>
      <c r="C2" s="122"/>
      <c r="D2" s="121"/>
      <c r="E2" s="123" t="s">
        <v>45</v>
      </c>
      <c r="F2" s="123"/>
      <c r="G2" s="123"/>
      <c r="H2" s="123"/>
      <c r="I2" s="123"/>
    </row>
    <row r="3" spans="1:9" ht="15.75">
      <c r="A3" s="121"/>
      <c r="B3" s="121"/>
      <c r="C3" s="122"/>
      <c r="D3" s="121"/>
      <c r="E3" s="123" t="s">
        <v>82</v>
      </c>
      <c r="F3" s="123"/>
      <c r="G3" s="123"/>
      <c r="H3" s="123"/>
      <c r="I3" s="123"/>
    </row>
    <row r="4" spans="1:9" ht="15.75">
      <c r="A4" s="121"/>
      <c r="B4" s="121"/>
      <c r="C4" s="122"/>
      <c r="D4" s="121"/>
      <c r="E4" s="121"/>
      <c r="F4" s="121"/>
      <c r="G4" s="121"/>
      <c r="H4" s="121"/>
      <c r="I4" s="121"/>
    </row>
    <row r="5" spans="1:8" ht="15.75">
      <c r="A5" s="121"/>
      <c r="B5" s="121"/>
      <c r="C5" s="121"/>
      <c r="D5" s="121"/>
      <c r="E5" s="121" t="s">
        <v>46</v>
      </c>
      <c r="F5" s="123" t="s">
        <v>83</v>
      </c>
      <c r="H5" s="123"/>
    </row>
    <row r="6" spans="1:8" ht="15.75">
      <c r="A6" s="121"/>
      <c r="B6" s="121"/>
      <c r="C6" s="121"/>
      <c r="D6" s="121"/>
      <c r="E6" s="121"/>
      <c r="F6" s="121"/>
      <c r="H6" s="121"/>
    </row>
    <row r="7" spans="1:8" ht="15.75">
      <c r="A7" s="121"/>
      <c r="B7" s="121"/>
      <c r="C7" s="121"/>
      <c r="D7" s="121"/>
      <c r="E7" s="123" t="s">
        <v>47</v>
      </c>
      <c r="F7" s="123" t="s">
        <v>94</v>
      </c>
      <c r="H7" s="123"/>
    </row>
    <row r="8" spans="1:9" ht="15.75">
      <c r="A8" s="121"/>
      <c r="B8" s="121"/>
      <c r="C8" s="121"/>
      <c r="D8" s="121"/>
      <c r="E8" s="121"/>
      <c r="F8" s="121"/>
      <c r="G8" s="121"/>
      <c r="H8" s="121"/>
      <c r="I8" s="121"/>
    </row>
    <row r="9" spans="1:9" ht="15.75">
      <c r="A9" s="121"/>
      <c r="B9" s="121"/>
      <c r="C9" s="121"/>
      <c r="D9" s="121"/>
      <c r="E9" s="121"/>
      <c r="F9" s="121"/>
      <c r="G9" s="124"/>
      <c r="H9" s="124"/>
      <c r="I9" s="124"/>
    </row>
    <row r="10" spans="1:9" ht="15.75">
      <c r="A10" s="126" t="s">
        <v>48</v>
      </c>
      <c r="B10" s="126"/>
      <c r="C10" s="126"/>
      <c r="D10" s="126"/>
      <c r="E10" s="126"/>
      <c r="F10" s="126"/>
      <c r="G10" s="126"/>
      <c r="H10" s="126"/>
      <c r="I10" s="126"/>
    </row>
    <row r="11" spans="1:9" ht="40.5" customHeight="1">
      <c r="A11" s="254" t="s">
        <v>84</v>
      </c>
      <c r="B11" s="254"/>
      <c r="C11" s="254"/>
      <c r="D11" s="254"/>
      <c r="E11" s="254"/>
      <c r="F11" s="254"/>
      <c r="G11" s="254"/>
      <c r="H11" s="126"/>
      <c r="I11" s="126"/>
    </row>
    <row r="12" spans="1:9" ht="15.75">
      <c r="A12" s="239" t="s">
        <v>96</v>
      </c>
      <c r="B12" s="239"/>
      <c r="C12" s="239"/>
      <c r="D12" s="239"/>
      <c r="E12" s="239"/>
      <c r="F12" s="239"/>
      <c r="G12" s="239"/>
      <c r="H12" s="126"/>
      <c r="I12" s="126"/>
    </row>
    <row r="13" spans="1:12" ht="16.5" thickBot="1">
      <c r="A13" s="127"/>
      <c r="B13" s="121"/>
      <c r="C13" s="121"/>
      <c r="D13" s="121"/>
      <c r="E13" s="121"/>
      <c r="F13" s="121"/>
      <c r="G13" s="121"/>
      <c r="H13" s="121"/>
      <c r="I13" s="121"/>
      <c r="J13" s="123"/>
      <c r="K13" s="123"/>
      <c r="L13" s="123"/>
    </row>
    <row r="14" spans="1:12" ht="16.5" thickBot="1">
      <c r="A14" s="255" t="s">
        <v>22</v>
      </c>
      <c r="B14" s="256"/>
      <c r="C14" s="256"/>
      <c r="D14" s="257"/>
      <c r="E14" s="241" t="s">
        <v>95</v>
      </c>
      <c r="F14" s="242"/>
      <c r="G14" s="128" t="s">
        <v>49</v>
      </c>
      <c r="H14" s="125"/>
      <c r="I14" s="126"/>
      <c r="J14" s="123"/>
      <c r="K14" s="123"/>
      <c r="L14" s="123"/>
    </row>
    <row r="15" spans="1:12" ht="15.75">
      <c r="A15" s="258"/>
      <c r="B15" s="259"/>
      <c r="C15" s="259"/>
      <c r="D15" s="260"/>
      <c r="E15" s="264" t="s">
        <v>102</v>
      </c>
      <c r="F15" s="265"/>
      <c r="G15" s="129" t="s">
        <v>50</v>
      </c>
      <c r="H15" s="125"/>
      <c r="I15" s="125"/>
      <c r="J15" s="121"/>
      <c r="K15" s="121"/>
      <c r="L15" s="121"/>
    </row>
    <row r="16" spans="1:11" ht="16.5" thickBot="1">
      <c r="A16" s="258"/>
      <c r="B16" s="259"/>
      <c r="C16" s="259"/>
      <c r="D16" s="260"/>
      <c r="E16" s="266"/>
      <c r="F16" s="267"/>
      <c r="G16" s="130"/>
      <c r="H16" s="131"/>
      <c r="I16" s="121"/>
      <c r="K16" s="123"/>
    </row>
    <row r="17" spans="1:11" ht="16.5" thickBot="1">
      <c r="A17" s="261"/>
      <c r="B17" s="262"/>
      <c r="C17" s="262"/>
      <c r="D17" s="263"/>
      <c r="E17" s="268"/>
      <c r="F17" s="269"/>
      <c r="G17" s="132" t="s">
        <v>24</v>
      </c>
      <c r="H17" s="125"/>
      <c r="I17" s="125"/>
      <c r="K17" s="121"/>
    </row>
    <row r="18" spans="1:11" ht="15.75">
      <c r="A18" s="58" t="s">
        <v>51</v>
      </c>
      <c r="B18" s="58"/>
      <c r="C18" s="133"/>
      <c r="D18" s="134"/>
      <c r="E18" s="135">
        <v>150</v>
      </c>
      <c r="F18" s="136"/>
      <c r="G18" s="136"/>
      <c r="H18" s="131"/>
      <c r="I18" s="131"/>
      <c r="K18" s="123"/>
    </row>
    <row r="19" spans="1:12" ht="15.75">
      <c r="A19" s="137" t="s">
        <v>52</v>
      </c>
      <c r="B19" s="137"/>
      <c r="C19" s="138"/>
      <c r="D19" s="139"/>
      <c r="E19" s="140">
        <v>8</v>
      </c>
      <c r="F19" s="141"/>
      <c r="G19" s="141"/>
      <c r="H19" s="131"/>
      <c r="I19" s="131"/>
      <c r="J19" s="121"/>
      <c r="K19" s="121"/>
      <c r="L19" s="121"/>
    </row>
    <row r="20" spans="1:9" ht="16.5" thickBot="1">
      <c r="A20" s="104" t="s">
        <v>53</v>
      </c>
      <c r="B20" s="104"/>
      <c r="C20" s="121"/>
      <c r="D20" s="142"/>
      <c r="E20" s="131">
        <v>15</v>
      </c>
      <c r="F20" s="143"/>
      <c r="G20" s="143"/>
      <c r="H20" s="131"/>
      <c r="I20" s="131"/>
    </row>
    <row r="21" spans="1:9" ht="16.5" thickBot="1">
      <c r="A21" s="100" t="s">
        <v>54</v>
      </c>
      <c r="B21" s="100"/>
      <c r="C21" s="101"/>
      <c r="D21" s="144"/>
      <c r="E21" s="145">
        <f>E18*E19*E20</f>
        <v>18000</v>
      </c>
      <c r="F21" s="102">
        <v>100</v>
      </c>
      <c r="G21" s="102">
        <f>E21</f>
        <v>18000</v>
      </c>
      <c r="H21" s="146"/>
      <c r="I21" s="146"/>
    </row>
    <row r="22" spans="1:9" ht="15.75">
      <c r="A22" s="104"/>
      <c r="B22" s="121"/>
      <c r="C22" s="121"/>
      <c r="D22" s="142"/>
      <c r="E22" s="125" t="s">
        <v>55</v>
      </c>
      <c r="F22" s="129" t="s">
        <v>56</v>
      </c>
      <c r="G22" s="111"/>
      <c r="H22" s="147"/>
      <c r="I22" s="126"/>
    </row>
    <row r="23" spans="1:9" ht="16.5" thickBot="1">
      <c r="A23" s="104" t="s">
        <v>86</v>
      </c>
      <c r="B23" s="121"/>
      <c r="C23" s="121"/>
      <c r="D23" s="142"/>
      <c r="E23" s="148">
        <f>E21*F23</f>
        <v>13500</v>
      </c>
      <c r="F23" s="191">
        <v>0.75</v>
      </c>
      <c r="G23" s="192">
        <f>F23*G21</f>
        <v>13500</v>
      </c>
      <c r="H23" s="146"/>
      <c r="I23" s="126"/>
    </row>
    <row r="24" spans="1:9" ht="16.5" thickBot="1">
      <c r="A24" s="276" t="s">
        <v>87</v>
      </c>
      <c r="B24" s="277"/>
      <c r="C24" s="277"/>
      <c r="D24" s="278"/>
      <c r="E24" s="102">
        <f>E21*8*F23</f>
        <v>108000</v>
      </c>
      <c r="F24" s="196"/>
      <c r="G24" s="193">
        <f>E24</f>
        <v>108000</v>
      </c>
      <c r="H24" s="146"/>
      <c r="I24" s="126"/>
    </row>
    <row r="25" spans="1:9" ht="15.75">
      <c r="A25" s="121"/>
      <c r="B25" s="121"/>
      <c r="C25" s="121"/>
      <c r="D25" s="121"/>
      <c r="E25" s="146"/>
      <c r="F25" s="195"/>
      <c r="G25" s="146"/>
      <c r="H25" s="146"/>
      <c r="I25" s="126"/>
    </row>
    <row r="26" spans="1:9" ht="16.5" thickBot="1">
      <c r="A26" s="171"/>
      <c r="B26" s="127"/>
      <c r="C26" s="127"/>
      <c r="D26" s="127"/>
      <c r="E26" s="194"/>
      <c r="F26" s="127"/>
      <c r="G26" s="127"/>
      <c r="H26" s="121"/>
      <c r="I26" s="121"/>
    </row>
    <row r="27" spans="1:7" ht="12.75" customHeight="1">
      <c r="A27" s="255" t="s">
        <v>22</v>
      </c>
      <c r="B27" s="256"/>
      <c r="C27" s="256"/>
      <c r="D27" s="257"/>
      <c r="E27" s="279" t="s">
        <v>23</v>
      </c>
      <c r="F27" s="282" t="s">
        <v>24</v>
      </c>
      <c r="G27" s="247" t="s">
        <v>24</v>
      </c>
    </row>
    <row r="28" spans="1:7" ht="12.75" customHeight="1">
      <c r="A28" s="258"/>
      <c r="B28" s="259"/>
      <c r="C28" s="259"/>
      <c r="D28" s="260"/>
      <c r="E28" s="280"/>
      <c r="F28" s="283"/>
      <c r="G28" s="248"/>
    </row>
    <row r="29" spans="1:7" ht="13.5" customHeight="1" thickBot="1">
      <c r="A29" s="261"/>
      <c r="B29" s="262"/>
      <c r="C29" s="262"/>
      <c r="D29" s="263"/>
      <c r="E29" s="281"/>
      <c r="F29" s="284"/>
      <c r="G29" s="249"/>
    </row>
    <row r="30" spans="1:7" ht="16.5" thickBot="1">
      <c r="A30" s="250" t="s">
        <v>57</v>
      </c>
      <c r="B30" s="251"/>
      <c r="C30" s="251"/>
      <c r="D30" s="252"/>
      <c r="E30" s="197">
        <f>E31+E43</f>
        <v>0.6</v>
      </c>
      <c r="F30" s="149">
        <f>ROUNDUP(E30*E24,0)</f>
        <v>64800</v>
      </c>
      <c r="G30" s="150">
        <f>F30</f>
        <v>64800</v>
      </c>
    </row>
    <row r="31" spans="1:7" ht="16.5" thickBot="1">
      <c r="A31" s="151" t="s">
        <v>58</v>
      </c>
      <c r="B31" s="152"/>
      <c r="C31" s="152"/>
      <c r="D31" s="152"/>
      <c r="E31" s="153">
        <f>E32+E33</f>
        <v>0.472</v>
      </c>
      <c r="F31" s="154">
        <f>F32+F33</f>
        <v>45576</v>
      </c>
      <c r="G31" s="150">
        <f>F31</f>
        <v>45576</v>
      </c>
    </row>
    <row r="32" spans="1:7" ht="16.5" thickBot="1">
      <c r="A32" s="156" t="s">
        <v>59</v>
      </c>
      <c r="B32" s="156"/>
      <c r="C32" s="123"/>
      <c r="D32" s="123"/>
      <c r="E32" s="198">
        <v>0.412</v>
      </c>
      <c r="F32" s="157">
        <f>E32*E24</f>
        <v>44496</v>
      </c>
      <c r="G32" s="150">
        <f>F32</f>
        <v>44496</v>
      </c>
    </row>
    <row r="33" spans="1:7" ht="16.5" thickBot="1">
      <c r="A33" s="100" t="s">
        <v>60</v>
      </c>
      <c r="B33" s="101"/>
      <c r="C33" s="101"/>
      <c r="D33" s="144"/>
      <c r="E33" s="187">
        <f>E34+E36+E37+E38+E39+E42+E35+E41+E40</f>
        <v>0.06</v>
      </c>
      <c r="F33" s="210">
        <f>F34+F36+F37+F38+F39+F42+F35+F41</f>
        <v>1080</v>
      </c>
      <c r="G33" s="150">
        <f>F33</f>
        <v>1080</v>
      </c>
    </row>
    <row r="34" spans="1:7" ht="16.5" hidden="1" thickBot="1">
      <c r="A34" s="137" t="s">
        <v>78</v>
      </c>
      <c r="B34" s="133"/>
      <c r="C34" s="133"/>
      <c r="D34" s="134"/>
      <c r="E34" s="206">
        <v>0</v>
      </c>
      <c r="F34" s="159">
        <f aca="true" t="shared" si="0" ref="F34:F41">E34*$E$24</f>
        <v>0</v>
      </c>
      <c r="G34" s="209">
        <f>F34</f>
        <v>0</v>
      </c>
    </row>
    <row r="35" spans="1:7" ht="16.5" hidden="1" thickBot="1">
      <c r="A35" s="160" t="s">
        <v>61</v>
      </c>
      <c r="B35" s="161"/>
      <c r="C35" s="161"/>
      <c r="D35" s="162"/>
      <c r="E35" s="206">
        <v>0</v>
      </c>
      <c r="F35" s="165">
        <f t="shared" si="0"/>
        <v>0</v>
      </c>
      <c r="G35" s="209">
        <f aca="true" t="shared" si="1" ref="G35:G51">F35</f>
        <v>0</v>
      </c>
    </row>
    <row r="36" spans="1:7" ht="16.5" hidden="1" thickBot="1">
      <c r="A36" s="137" t="s">
        <v>62</v>
      </c>
      <c r="B36" s="138"/>
      <c r="C36" s="138"/>
      <c r="D36" s="139"/>
      <c r="E36" s="207">
        <v>0</v>
      </c>
      <c r="F36" s="165">
        <f t="shared" si="0"/>
        <v>0</v>
      </c>
      <c r="G36" s="209">
        <f t="shared" si="1"/>
        <v>0</v>
      </c>
    </row>
    <row r="37" spans="1:7" ht="16.5" hidden="1" thickBot="1">
      <c r="A37" s="160" t="s">
        <v>63</v>
      </c>
      <c r="B37" s="161"/>
      <c r="C37" s="161"/>
      <c r="D37" s="162"/>
      <c r="E37" s="207">
        <v>0</v>
      </c>
      <c r="F37" s="165">
        <f t="shared" si="0"/>
        <v>0</v>
      </c>
      <c r="G37" s="209">
        <f t="shared" si="1"/>
        <v>0</v>
      </c>
    </row>
    <row r="38" spans="1:7" ht="16.5" hidden="1" thickBot="1">
      <c r="A38" s="137" t="s">
        <v>64</v>
      </c>
      <c r="B38" s="138"/>
      <c r="C38" s="138"/>
      <c r="D38" s="139"/>
      <c r="E38" s="207">
        <v>0</v>
      </c>
      <c r="F38" s="165">
        <f t="shared" si="0"/>
        <v>0</v>
      </c>
      <c r="G38" s="209">
        <f t="shared" si="1"/>
        <v>0</v>
      </c>
    </row>
    <row r="39" spans="1:7" ht="16.5" thickBot="1">
      <c r="A39" s="137" t="s">
        <v>77</v>
      </c>
      <c r="B39" s="138"/>
      <c r="C39" s="138"/>
      <c r="D39" s="139"/>
      <c r="E39" s="207">
        <v>0.005</v>
      </c>
      <c r="F39" s="165">
        <f t="shared" si="0"/>
        <v>540</v>
      </c>
      <c r="G39" s="209">
        <f t="shared" si="1"/>
        <v>540</v>
      </c>
    </row>
    <row r="40" spans="1:7" ht="16.5" thickBot="1">
      <c r="A40" s="104" t="s">
        <v>76</v>
      </c>
      <c r="B40" s="201"/>
      <c r="C40" s="201"/>
      <c r="D40" s="201"/>
      <c r="E40" s="207">
        <v>0.05</v>
      </c>
      <c r="F40" s="165">
        <f t="shared" si="0"/>
        <v>5400</v>
      </c>
      <c r="G40" s="209">
        <f t="shared" si="1"/>
        <v>5400</v>
      </c>
    </row>
    <row r="41" spans="1:7" ht="16.5" hidden="1" thickBot="1">
      <c r="A41" s="137"/>
      <c r="B41" s="138"/>
      <c r="C41" s="138"/>
      <c r="D41" s="139"/>
      <c r="E41" s="207"/>
      <c r="F41" s="165">
        <f t="shared" si="0"/>
        <v>0</v>
      </c>
      <c r="G41" s="209">
        <f t="shared" si="1"/>
        <v>0</v>
      </c>
    </row>
    <row r="42" spans="1:7" ht="16.5" thickBot="1">
      <c r="A42" s="104" t="s">
        <v>65</v>
      </c>
      <c r="B42" s="121"/>
      <c r="C42" s="121"/>
      <c r="D42" s="121"/>
      <c r="E42" s="208">
        <v>0.005</v>
      </c>
      <c r="F42" s="211">
        <f>E42*$E$24</f>
        <v>540</v>
      </c>
      <c r="G42" s="209">
        <f t="shared" si="1"/>
        <v>540</v>
      </c>
    </row>
    <row r="43" spans="1:8" ht="16.5" thickBot="1">
      <c r="A43" s="151" t="s">
        <v>66</v>
      </c>
      <c r="B43" s="169"/>
      <c r="C43" s="169"/>
      <c r="D43" s="170"/>
      <c r="E43" s="199">
        <f>E44+E45</f>
        <v>0.128</v>
      </c>
      <c r="F43" s="176">
        <f>E43*E24</f>
        <v>13824</v>
      </c>
      <c r="G43" s="155">
        <f t="shared" si="1"/>
        <v>13824</v>
      </c>
      <c r="H43" s="190">
        <f>E32+E33+E43</f>
        <v>0.6</v>
      </c>
    </row>
    <row r="44" spans="1:7" ht="15.75">
      <c r="A44" s="58" t="s">
        <v>59</v>
      </c>
      <c r="B44" s="133"/>
      <c r="C44" s="133"/>
      <c r="D44" s="134"/>
      <c r="E44" s="200">
        <v>0.1117</v>
      </c>
      <c r="F44" s="158">
        <f>E44*E24</f>
        <v>12064</v>
      </c>
      <c r="G44" s="159">
        <f t="shared" si="1"/>
        <v>12064</v>
      </c>
    </row>
    <row r="45" spans="1:7" ht="16.5" thickBot="1">
      <c r="A45" s="171" t="s">
        <v>60</v>
      </c>
      <c r="B45" s="127"/>
      <c r="C45" s="127"/>
      <c r="D45" s="172"/>
      <c r="E45" s="173">
        <v>0.0163</v>
      </c>
      <c r="F45" s="174">
        <f>E45*E24</f>
        <v>1760</v>
      </c>
      <c r="G45" s="168">
        <f t="shared" si="1"/>
        <v>1760</v>
      </c>
    </row>
    <row r="46" spans="1:7" ht="16.5" thickBot="1">
      <c r="A46" s="151" t="s">
        <v>67</v>
      </c>
      <c r="B46" s="169"/>
      <c r="C46" s="169"/>
      <c r="D46" s="170"/>
      <c r="E46" s="175">
        <f>'кл(ШКПЕРВ)'!F22</f>
        <v>0.0017</v>
      </c>
      <c r="F46" s="176">
        <f>E46*E24</f>
        <v>184</v>
      </c>
      <c r="G46" s="155">
        <f t="shared" si="1"/>
        <v>184</v>
      </c>
    </row>
    <row r="47" spans="1:7" ht="16.5" thickBot="1">
      <c r="A47" s="151" t="s">
        <v>68</v>
      </c>
      <c r="B47" s="151"/>
      <c r="C47" s="152"/>
      <c r="D47" s="177"/>
      <c r="E47" s="178">
        <f>E48+E49+E50</f>
        <v>0.058</v>
      </c>
      <c r="F47" s="154">
        <f>E47*E24</f>
        <v>6264</v>
      </c>
      <c r="G47" s="155">
        <f t="shared" si="1"/>
        <v>6264</v>
      </c>
    </row>
    <row r="48" spans="1:7" ht="16.5" thickBot="1">
      <c r="A48" s="58" t="s">
        <v>69</v>
      </c>
      <c r="B48" s="133"/>
      <c r="C48" s="133"/>
      <c r="D48" s="134"/>
      <c r="E48" s="179">
        <f>'кл(ШКПЕРВ)'!F24</f>
        <v>0.0469</v>
      </c>
      <c r="F48" s="180">
        <f>E48*E24</f>
        <v>5065</v>
      </c>
      <c r="G48" s="181">
        <f t="shared" si="1"/>
        <v>5065</v>
      </c>
    </row>
    <row r="49" spans="1:7" ht="16.5" thickBot="1">
      <c r="A49" s="137" t="s">
        <v>70</v>
      </c>
      <c r="B49" s="182"/>
      <c r="C49" s="182"/>
      <c r="D49" s="183"/>
      <c r="E49" s="179">
        <f>'кл(ШКПЕРВ)'!F25</f>
        <v>0.0071</v>
      </c>
      <c r="F49" s="164">
        <f>E49*E24</f>
        <v>767</v>
      </c>
      <c r="G49" s="165">
        <f t="shared" si="1"/>
        <v>767</v>
      </c>
    </row>
    <row r="50" spans="1:7" ht="16.5" thickBot="1">
      <c r="A50" s="104" t="s">
        <v>71</v>
      </c>
      <c r="B50" s="124"/>
      <c r="C50" s="124"/>
      <c r="D50" s="124"/>
      <c r="E50" s="179">
        <f>'кл(ШКПЕРВ)'!F26</f>
        <v>0.004</v>
      </c>
      <c r="F50" s="184">
        <f>E50*E24</f>
        <v>432</v>
      </c>
      <c r="G50" s="165">
        <f t="shared" si="1"/>
        <v>432</v>
      </c>
    </row>
    <row r="51" spans="1:7" ht="18.75" customHeight="1" thickBot="1">
      <c r="A51" s="151"/>
      <c r="B51" s="185"/>
      <c r="C51" s="185"/>
      <c r="D51" s="185"/>
      <c r="E51" s="153"/>
      <c r="F51" s="154">
        <f>E51*E24</f>
        <v>0</v>
      </c>
      <c r="G51" s="155">
        <f t="shared" si="1"/>
        <v>0</v>
      </c>
    </row>
    <row r="52" spans="1:7" ht="16.5" thickBot="1">
      <c r="A52" s="270" t="s">
        <v>72</v>
      </c>
      <c r="B52" s="271"/>
      <c r="C52" s="271"/>
      <c r="D52" s="272"/>
      <c r="E52" s="175">
        <f>100%-E30-E47-E46</f>
        <v>0.3403</v>
      </c>
      <c r="F52" s="176">
        <f>E52*E24</f>
        <v>36752</v>
      </c>
      <c r="G52" s="186">
        <f>F52</f>
        <v>36752</v>
      </c>
    </row>
    <row r="53" spans="1:7" ht="16.5" thickBot="1">
      <c r="A53" s="273" t="s">
        <v>44</v>
      </c>
      <c r="B53" s="274"/>
      <c r="C53" s="274"/>
      <c r="D53" s="275"/>
      <c r="E53" s="187">
        <f>E30+E46+E47+E51+E52</f>
        <v>1</v>
      </c>
      <c r="F53" s="149">
        <f>F30+F46+F47+F51+F52</f>
        <v>108000</v>
      </c>
      <c r="G53" s="150">
        <f>F53</f>
        <v>108000</v>
      </c>
    </row>
    <row r="54" spans="1:9" ht="12.75">
      <c r="A54" s="124"/>
      <c r="B54" s="124"/>
      <c r="C54" s="124"/>
      <c r="D54" s="124"/>
      <c r="E54" s="124"/>
      <c r="F54" s="124"/>
      <c r="G54" s="124"/>
      <c r="H54" s="124"/>
      <c r="I54" s="124"/>
    </row>
    <row r="55" spans="1:8" ht="15.75">
      <c r="A55" s="188" t="s">
        <v>7</v>
      </c>
      <c r="B55" s="189"/>
      <c r="C55" s="189"/>
      <c r="D55" s="188"/>
      <c r="E55" s="189"/>
      <c r="F55" s="188" t="s">
        <v>89</v>
      </c>
      <c r="G55" s="189"/>
      <c r="H55" s="189"/>
    </row>
  </sheetData>
  <sheetProtection/>
  <mergeCells count="13">
    <mergeCell ref="A11:G11"/>
    <mergeCell ref="A12:G12"/>
    <mergeCell ref="A14:D17"/>
    <mergeCell ref="E14:F14"/>
    <mergeCell ref="E15:F17"/>
    <mergeCell ref="A24:D24"/>
    <mergeCell ref="A53:D53"/>
    <mergeCell ref="A27:D29"/>
    <mergeCell ref="E27:E29"/>
    <mergeCell ref="F27:F29"/>
    <mergeCell ref="G27:G29"/>
    <mergeCell ref="A30:D30"/>
    <mergeCell ref="A52:D5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44"/>
  <sheetViews>
    <sheetView view="pageBreakPreview" zoomScale="110" zoomScaleSheetLayoutView="110" zoomScalePageLayoutView="0" workbookViewId="0" topLeftCell="A19">
      <selection activeCell="K22" sqref="K22"/>
    </sheetView>
  </sheetViews>
  <sheetFormatPr defaultColWidth="9.00390625" defaultRowHeight="12.75"/>
  <cols>
    <col min="4" max="4" width="23.75390625" style="0" customWidth="1"/>
    <col min="6" max="6" width="15.125" style="0" customWidth="1"/>
  </cols>
  <sheetData>
    <row r="1" spans="1:7" ht="15.75">
      <c r="A1" s="34"/>
      <c r="B1" s="34"/>
      <c r="C1" s="35"/>
      <c r="D1" s="34"/>
      <c r="E1" s="36" t="s">
        <v>80</v>
      </c>
      <c r="F1" s="36"/>
      <c r="G1" s="34"/>
    </row>
    <row r="2" spans="1:7" ht="15.75">
      <c r="A2" s="34"/>
      <c r="B2" s="34"/>
      <c r="C2" s="34"/>
      <c r="D2" s="34"/>
      <c r="E2" s="34" t="s">
        <v>17</v>
      </c>
      <c r="F2" s="36" t="s">
        <v>81</v>
      </c>
      <c r="G2" s="34"/>
    </row>
    <row r="3" spans="1:7" ht="15.75">
      <c r="A3" s="34"/>
      <c r="B3" s="34"/>
      <c r="C3" s="34"/>
      <c r="D3" s="34"/>
      <c r="E3" s="36" t="s">
        <v>98</v>
      </c>
      <c r="F3" s="36"/>
      <c r="G3" s="34"/>
    </row>
    <row r="4" spans="1:7" ht="15.75">
      <c r="A4" s="34"/>
      <c r="B4" s="34"/>
      <c r="C4" s="34"/>
      <c r="D4" s="34"/>
      <c r="E4" s="34"/>
      <c r="F4" s="34"/>
      <c r="G4" s="34"/>
    </row>
    <row r="5" spans="1:7" ht="15.75">
      <c r="A5" s="34"/>
      <c r="B5" s="34"/>
      <c r="C5" s="34"/>
      <c r="D5" s="34"/>
      <c r="E5" s="34"/>
      <c r="F5" s="34"/>
      <c r="G5" s="34"/>
    </row>
    <row r="6" spans="1:7" ht="15.75">
      <c r="A6" s="34"/>
      <c r="B6" s="34"/>
      <c r="C6" s="34"/>
      <c r="D6" s="37" t="s">
        <v>18</v>
      </c>
      <c r="E6" s="36"/>
      <c r="F6" s="36"/>
      <c r="G6" s="34"/>
    </row>
    <row r="7" spans="1:7" ht="15.75">
      <c r="A7" s="34"/>
      <c r="B7" s="34"/>
      <c r="C7" s="239" t="s">
        <v>19</v>
      </c>
      <c r="D7" s="239"/>
      <c r="E7" s="239"/>
      <c r="F7" s="239"/>
      <c r="G7" s="34"/>
    </row>
    <row r="8" spans="1:7" ht="15.75">
      <c r="A8" s="34"/>
      <c r="B8" s="34"/>
      <c r="C8" s="239" t="s">
        <v>20</v>
      </c>
      <c r="D8" s="239"/>
      <c r="E8" s="239"/>
      <c r="F8" s="239"/>
      <c r="G8" s="34"/>
    </row>
    <row r="9" spans="1:7" ht="15.75">
      <c r="A9" s="239" t="s">
        <v>88</v>
      </c>
      <c r="B9" s="240"/>
      <c r="C9" s="240"/>
      <c r="D9" s="240"/>
      <c r="E9" s="240"/>
      <c r="F9" s="240"/>
      <c r="G9" s="240"/>
    </row>
    <row r="10" spans="1:7" ht="15.75">
      <c r="A10" s="34"/>
      <c r="B10" s="34"/>
      <c r="C10" s="34"/>
      <c r="D10" s="37" t="s">
        <v>96</v>
      </c>
      <c r="E10" s="36"/>
      <c r="F10" s="36"/>
      <c r="G10" s="34"/>
    </row>
    <row r="11" spans="1:7" ht="15.75">
      <c r="A11" s="34"/>
      <c r="B11" s="34"/>
      <c r="C11" s="34"/>
      <c r="D11" s="34"/>
      <c r="E11" s="34"/>
      <c r="F11" s="34"/>
      <c r="G11" s="34"/>
    </row>
    <row r="12" spans="1:7" ht="16.5" thickBot="1">
      <c r="A12" s="34"/>
      <c r="B12" s="34"/>
      <c r="C12" s="34"/>
      <c r="D12" s="34"/>
      <c r="E12" s="34"/>
      <c r="F12" s="34"/>
      <c r="G12" s="34"/>
    </row>
    <row r="13" spans="1:7" ht="16.5" thickBot="1">
      <c r="A13" s="38"/>
      <c r="B13" s="39"/>
      <c r="C13" s="39"/>
      <c r="D13" s="40"/>
      <c r="E13" s="241" t="s">
        <v>95</v>
      </c>
      <c r="F13" s="242"/>
      <c r="G13" s="243" t="s">
        <v>21</v>
      </c>
    </row>
    <row r="14" spans="1:9" ht="48.75" customHeight="1" thickBot="1">
      <c r="A14" s="42"/>
      <c r="B14" s="36" t="s">
        <v>22</v>
      </c>
      <c r="C14" s="36"/>
      <c r="D14" s="43"/>
      <c r="E14" s="245" t="s">
        <v>97</v>
      </c>
      <c r="F14" s="246"/>
      <c r="G14" s="244"/>
      <c r="I14">
        <v>500</v>
      </c>
    </row>
    <row r="15" spans="1:7" ht="18" customHeight="1" thickBot="1">
      <c r="A15" s="44"/>
      <c r="B15" s="45"/>
      <c r="C15" s="45"/>
      <c r="D15" s="46"/>
      <c r="E15" s="47" t="s">
        <v>24</v>
      </c>
      <c r="F15" s="48" t="s">
        <v>23</v>
      </c>
      <c r="G15" s="41" t="s">
        <v>24</v>
      </c>
    </row>
    <row r="16" spans="1:7" ht="16.5" thickBot="1">
      <c r="A16" s="49" t="s">
        <v>25</v>
      </c>
      <c r="B16" s="50"/>
      <c r="C16" s="50"/>
      <c r="D16" s="50"/>
      <c r="E16" s="51">
        <f>E17+E20</f>
        <v>418.96</v>
      </c>
      <c r="F16" s="52">
        <f>F17+F20</f>
        <v>0.5237</v>
      </c>
      <c r="G16" s="51">
        <f>G17+G20</f>
        <v>418.95</v>
      </c>
    </row>
    <row r="17" spans="1:7" ht="16.5" thickBot="1">
      <c r="A17" s="53" t="s">
        <v>26</v>
      </c>
      <c r="B17" s="54"/>
      <c r="C17" s="54"/>
      <c r="D17" s="54"/>
      <c r="E17" s="55">
        <f>E18+E19</f>
        <v>418.96</v>
      </c>
      <c r="F17" s="56">
        <f>F18+F19</f>
        <v>0.5237</v>
      </c>
      <c r="G17" s="57">
        <f>G18+G19-0.01</f>
        <v>418.95</v>
      </c>
    </row>
    <row r="18" spans="1:7" ht="15.75">
      <c r="A18" s="58" t="s">
        <v>27</v>
      </c>
      <c r="B18" s="59"/>
      <c r="C18" s="60"/>
      <c r="D18" s="61"/>
      <c r="E18" s="62">
        <f>F18*G40</f>
        <v>329.6</v>
      </c>
      <c r="F18" s="63">
        <f>35.2%+6%</f>
        <v>0.412</v>
      </c>
      <c r="G18" s="64">
        <f>E18</f>
        <v>329.6</v>
      </c>
    </row>
    <row r="19" spans="1:7" ht="16.5" thickBot="1">
      <c r="A19" s="231" t="s">
        <v>28</v>
      </c>
      <c r="B19" s="232"/>
      <c r="C19" s="232"/>
      <c r="D19" s="232"/>
      <c r="E19" s="65">
        <f>F19*G40</f>
        <v>89.36</v>
      </c>
      <c r="F19" s="106">
        <f>F18*27.1%</f>
        <v>0.1117</v>
      </c>
      <c r="G19" s="66">
        <f>E19</f>
        <v>89.36</v>
      </c>
    </row>
    <row r="20" spans="1:7" ht="16.5" thickBot="1">
      <c r="A20" s="67"/>
      <c r="B20" s="68"/>
      <c r="C20" s="68"/>
      <c r="D20" s="68"/>
      <c r="E20" s="55"/>
      <c r="F20" s="69"/>
      <c r="G20" s="57">
        <f>E20</f>
        <v>0</v>
      </c>
    </row>
    <row r="21" spans="1:7" ht="16.5" thickBot="1">
      <c r="A21" s="70" t="s">
        <v>29</v>
      </c>
      <c r="B21" s="71"/>
      <c r="C21" s="71"/>
      <c r="D21" s="72"/>
      <c r="E21" s="73">
        <f>E22+E23+E27</f>
        <v>108.8</v>
      </c>
      <c r="F21" s="74">
        <f>F22+F23+F27</f>
        <v>0.136</v>
      </c>
      <c r="G21" s="75">
        <f>G22+G23+G27</f>
        <v>108.8</v>
      </c>
    </row>
    <row r="22" spans="1:9" ht="16.5" thickBot="1">
      <c r="A22" s="76" t="s">
        <v>30</v>
      </c>
      <c r="B22" s="77"/>
      <c r="C22" s="77"/>
      <c r="D22" s="78"/>
      <c r="E22" s="79">
        <f>F22*G40</f>
        <v>1.36</v>
      </c>
      <c r="F22" s="80">
        <f>РКУ!I23</f>
        <v>0.0017</v>
      </c>
      <c r="G22" s="81">
        <f>E22</f>
        <v>1.36</v>
      </c>
      <c r="I22" s="190">
        <f>F17+F27</f>
        <v>0.6</v>
      </c>
    </row>
    <row r="23" spans="1:7" ht="16.5" thickBot="1">
      <c r="A23" s="82" t="s">
        <v>31</v>
      </c>
      <c r="B23" s="82"/>
      <c r="C23" s="54"/>
      <c r="D23" s="83"/>
      <c r="E23" s="84">
        <f>E24+E25+E26</f>
        <v>46.4</v>
      </c>
      <c r="F23" s="69">
        <f>F24+F25+F26</f>
        <v>0.058</v>
      </c>
      <c r="G23" s="57">
        <f>G24+G25+G26</f>
        <v>46.4</v>
      </c>
    </row>
    <row r="24" spans="1:7" ht="15.75">
      <c r="A24" s="85" t="s">
        <v>32</v>
      </c>
      <c r="B24" s="86"/>
      <c r="C24" s="86"/>
      <c r="D24" s="87"/>
      <c r="E24" s="88">
        <f>F24*G40</f>
        <v>37.52</v>
      </c>
      <c r="F24" s="89">
        <f>РКУ!I20</f>
        <v>0.0469</v>
      </c>
      <c r="G24" s="88">
        <f>E24</f>
        <v>37.52</v>
      </c>
    </row>
    <row r="25" spans="1:7" ht="15.75">
      <c r="A25" s="90" t="s">
        <v>33</v>
      </c>
      <c r="B25" s="91"/>
      <c r="C25" s="91"/>
      <c r="D25" s="92"/>
      <c r="E25" s="93">
        <f>F25*G40</f>
        <v>5.68</v>
      </c>
      <c r="F25" s="89">
        <f>РКУ!I21</f>
        <v>0.0071</v>
      </c>
      <c r="G25" s="93">
        <f>E25</f>
        <v>5.68</v>
      </c>
    </row>
    <row r="26" spans="1:7" ht="16.5" thickBot="1">
      <c r="A26" s="94" t="s">
        <v>34</v>
      </c>
      <c r="B26" s="95"/>
      <c r="C26" s="95"/>
      <c r="D26" s="95"/>
      <c r="E26" s="96">
        <f>F26*G40</f>
        <v>3.2</v>
      </c>
      <c r="F26" s="89">
        <f>РКУ!I22</f>
        <v>0.004</v>
      </c>
      <c r="G26" s="97">
        <f>E26</f>
        <v>3.2</v>
      </c>
    </row>
    <row r="27" spans="1:7" ht="16.5" thickBot="1">
      <c r="A27" s="53" t="s">
        <v>35</v>
      </c>
      <c r="B27" s="53"/>
      <c r="C27" s="98"/>
      <c r="D27" s="99"/>
      <c r="E27" s="55">
        <f>E28+E37</f>
        <v>61.04</v>
      </c>
      <c r="F27" s="56">
        <f>F28+F37</f>
        <v>0.0763</v>
      </c>
      <c r="G27" s="55">
        <f>G28+G37</f>
        <v>61.04</v>
      </c>
    </row>
    <row r="28" spans="1:7" ht="16.5" thickBot="1">
      <c r="A28" s="100" t="s">
        <v>36</v>
      </c>
      <c r="B28" s="101"/>
      <c r="C28" s="101"/>
      <c r="D28" s="101"/>
      <c r="E28" s="102">
        <f>SUM(E29:E36)</f>
        <v>48</v>
      </c>
      <c r="F28" s="103">
        <f>SUM(F29:F36)</f>
        <v>0.06</v>
      </c>
      <c r="G28" s="102">
        <f>SUM(G29:G36)</f>
        <v>48</v>
      </c>
    </row>
    <row r="29" spans="1:7" ht="15.75" hidden="1">
      <c r="A29" s="104" t="s">
        <v>74</v>
      </c>
      <c r="B29" s="34"/>
      <c r="C29" s="34"/>
      <c r="D29" s="34"/>
      <c r="E29" s="65">
        <f>F29*G40</f>
        <v>0</v>
      </c>
      <c r="F29" s="106">
        <v>0</v>
      </c>
      <c r="G29" s="105">
        <f aca="true" t="shared" si="0" ref="G29:G35">E29</f>
        <v>0</v>
      </c>
    </row>
    <row r="30" spans="1:7" ht="15.75" hidden="1">
      <c r="A30" s="104" t="s">
        <v>37</v>
      </c>
      <c r="B30" s="34"/>
      <c r="C30" s="34"/>
      <c r="D30" s="34"/>
      <c r="E30" s="65">
        <f>F30*G40</f>
        <v>0</v>
      </c>
      <c r="F30" s="106">
        <v>0</v>
      </c>
      <c r="G30" s="107">
        <f t="shared" si="0"/>
        <v>0</v>
      </c>
    </row>
    <row r="31" spans="1:7" ht="15.75" hidden="1">
      <c r="A31" s="104" t="s">
        <v>38</v>
      </c>
      <c r="B31" s="34"/>
      <c r="C31" s="34"/>
      <c r="D31" s="34"/>
      <c r="E31" s="65">
        <f>F31*G40</f>
        <v>0</v>
      </c>
      <c r="F31" s="106">
        <v>0</v>
      </c>
      <c r="G31" s="107">
        <f t="shared" si="0"/>
        <v>0</v>
      </c>
    </row>
    <row r="32" spans="1:7" ht="15.75" hidden="1">
      <c r="A32" s="104" t="s">
        <v>39</v>
      </c>
      <c r="B32" s="34"/>
      <c r="C32" s="34"/>
      <c r="D32" s="34"/>
      <c r="E32" s="105">
        <f>F32*G40</f>
        <v>0</v>
      </c>
      <c r="F32" s="106">
        <v>0</v>
      </c>
      <c r="G32" s="107">
        <f t="shared" si="0"/>
        <v>0</v>
      </c>
    </row>
    <row r="33" spans="1:7" ht="15.75" hidden="1">
      <c r="A33" s="104" t="s">
        <v>40</v>
      </c>
      <c r="B33" s="36"/>
      <c r="C33" s="36"/>
      <c r="D33" s="36"/>
      <c r="E33" s="105">
        <f>F33*G40</f>
        <v>0</v>
      </c>
      <c r="F33" s="108">
        <v>0</v>
      </c>
      <c r="G33" s="107">
        <f t="shared" si="0"/>
        <v>0</v>
      </c>
    </row>
    <row r="34" spans="1:7" ht="15.75">
      <c r="A34" s="104" t="s">
        <v>75</v>
      </c>
      <c r="B34" s="36"/>
      <c r="C34" s="36"/>
      <c r="D34" s="36"/>
      <c r="E34" s="105">
        <f>F34*G40</f>
        <v>4</v>
      </c>
      <c r="F34" s="108">
        <v>0.005</v>
      </c>
      <c r="G34" s="107">
        <f t="shared" si="0"/>
        <v>4</v>
      </c>
    </row>
    <row r="35" spans="1:7" ht="15.75">
      <c r="A35" s="104" t="s">
        <v>76</v>
      </c>
      <c r="B35" s="36"/>
      <c r="C35" s="36"/>
      <c r="D35" s="36"/>
      <c r="E35" s="105">
        <f>F35*G40</f>
        <v>40</v>
      </c>
      <c r="F35" s="108">
        <v>0.05</v>
      </c>
      <c r="G35" s="107">
        <f t="shared" si="0"/>
        <v>40</v>
      </c>
    </row>
    <row r="36" spans="1:7" ht="16.5" thickBot="1">
      <c r="A36" s="104" t="s">
        <v>41</v>
      </c>
      <c r="B36" s="36"/>
      <c r="C36" s="36"/>
      <c r="D36" s="36"/>
      <c r="E36" s="109">
        <f>F36*G40</f>
        <v>4</v>
      </c>
      <c r="F36" s="110">
        <v>0.005</v>
      </c>
      <c r="G36" s="111">
        <f>E36</f>
        <v>4</v>
      </c>
    </row>
    <row r="37" spans="1:7" ht="16.5" thickBot="1">
      <c r="A37" s="112" t="s">
        <v>42</v>
      </c>
      <c r="B37" s="53"/>
      <c r="C37" s="98"/>
      <c r="D37" s="99"/>
      <c r="E37" s="113">
        <f>F37*G40</f>
        <v>13.04</v>
      </c>
      <c r="F37" s="80">
        <f>SUM(F29:F36)*27.1%</f>
        <v>0.0163</v>
      </c>
      <c r="G37" s="55">
        <f>E37</f>
        <v>13.04</v>
      </c>
    </row>
    <row r="38" spans="1:7" ht="31.5" customHeight="1" thickBot="1">
      <c r="A38" s="233" t="s">
        <v>43</v>
      </c>
      <c r="B38" s="234"/>
      <c r="C38" s="234"/>
      <c r="D38" s="235"/>
      <c r="E38" s="73">
        <f>G40-E16-E21</f>
        <v>272.24</v>
      </c>
      <c r="F38" s="212">
        <f>F40-F16-F21</f>
        <v>0.3403</v>
      </c>
      <c r="G38" s="114">
        <f>E38</f>
        <v>272.24</v>
      </c>
    </row>
    <row r="39" spans="1:7" ht="16.5" thickBot="1">
      <c r="A39" s="104"/>
      <c r="B39" s="34"/>
      <c r="C39" s="34"/>
      <c r="D39" s="43"/>
      <c r="E39" s="115"/>
      <c r="F39" s="116"/>
      <c r="G39" s="117"/>
    </row>
    <row r="40" spans="1:7" ht="16.5" thickBot="1">
      <c r="A40" s="236" t="s">
        <v>44</v>
      </c>
      <c r="B40" s="237"/>
      <c r="C40" s="237"/>
      <c r="D40" s="238"/>
      <c r="E40" s="55">
        <f>E16+E21+E38</f>
        <v>800</v>
      </c>
      <c r="F40" s="118">
        <v>1</v>
      </c>
      <c r="G40" s="55">
        <v>800</v>
      </c>
    </row>
    <row r="41" spans="1:7" ht="15.75">
      <c r="A41" s="34"/>
      <c r="B41" s="34"/>
      <c r="C41" s="34"/>
      <c r="D41" s="34"/>
      <c r="E41" s="119"/>
      <c r="F41" s="34"/>
      <c r="G41" s="119"/>
    </row>
    <row r="42" spans="1:7" ht="15.75">
      <c r="A42" s="34"/>
      <c r="B42" s="34"/>
      <c r="C42" s="34"/>
      <c r="D42" s="34"/>
      <c r="E42" s="34"/>
      <c r="F42" s="34"/>
      <c r="G42" s="34"/>
    </row>
    <row r="43" spans="1:7" ht="15.75">
      <c r="A43" s="34"/>
      <c r="B43" s="34"/>
      <c r="C43" s="34"/>
      <c r="D43" s="34"/>
      <c r="E43" s="34"/>
      <c r="F43" s="34"/>
      <c r="G43" s="34"/>
    </row>
    <row r="44" spans="1:7" ht="18.75">
      <c r="A44" s="36" t="s">
        <v>7</v>
      </c>
      <c r="B44" s="36"/>
      <c r="C44" s="34"/>
      <c r="D44" s="36"/>
      <c r="E44" s="36"/>
      <c r="F44" s="120" t="s">
        <v>89</v>
      </c>
      <c r="G44" s="34"/>
    </row>
  </sheetData>
  <sheetProtection/>
  <mergeCells count="9">
    <mergeCell ref="A19:D19"/>
    <mergeCell ref="A38:D38"/>
    <mergeCell ref="A40:D40"/>
    <mergeCell ref="C7:F7"/>
    <mergeCell ref="C8:F8"/>
    <mergeCell ref="A9:G9"/>
    <mergeCell ref="E13:F13"/>
    <mergeCell ref="G13:G14"/>
    <mergeCell ref="E14:F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view="pageBreakPreview" zoomScaleSheetLayoutView="100" zoomScalePageLayoutView="0" workbookViewId="0" topLeftCell="A25">
      <selection activeCell="L53" sqref="L53"/>
    </sheetView>
  </sheetViews>
  <sheetFormatPr defaultColWidth="9.00390625" defaultRowHeight="12.75"/>
  <cols>
    <col min="4" max="4" width="30.25390625" style="0" customWidth="1"/>
    <col min="5" max="5" width="14.625" style="0" customWidth="1"/>
    <col min="6" max="6" width="15.00390625" style="0" customWidth="1"/>
    <col min="7" max="7" width="12.25390625" style="0" customWidth="1"/>
    <col min="9" max="9" width="17.875" style="0" customWidth="1"/>
  </cols>
  <sheetData>
    <row r="2" spans="1:9" ht="15.75">
      <c r="A2" s="121"/>
      <c r="B2" s="121"/>
      <c r="C2" s="122"/>
      <c r="D2" s="121"/>
      <c r="E2" s="123" t="s">
        <v>45</v>
      </c>
      <c r="F2" s="123"/>
      <c r="G2" s="123"/>
      <c r="H2" s="123"/>
      <c r="I2" s="123"/>
    </row>
    <row r="3" spans="1:9" ht="15.75">
      <c r="A3" s="121"/>
      <c r="B3" s="121"/>
      <c r="C3" s="122"/>
      <c r="D3" s="121"/>
      <c r="E3" s="123" t="s">
        <v>82</v>
      </c>
      <c r="F3" s="123"/>
      <c r="G3" s="123"/>
      <c r="H3" s="123"/>
      <c r="I3" s="123"/>
    </row>
    <row r="4" spans="1:9" ht="15.75">
      <c r="A4" s="121"/>
      <c r="B4" s="121"/>
      <c r="C4" s="122"/>
      <c r="D4" s="121"/>
      <c r="E4" s="121"/>
      <c r="F4" s="121"/>
      <c r="G4" s="121"/>
      <c r="H4" s="121"/>
      <c r="I4" s="121"/>
    </row>
    <row r="5" spans="1:8" ht="15.75">
      <c r="A5" s="121"/>
      <c r="B5" s="121"/>
      <c r="C5" s="121"/>
      <c r="D5" s="121"/>
      <c r="E5" s="121" t="s">
        <v>46</v>
      </c>
      <c r="F5" s="123" t="s">
        <v>83</v>
      </c>
      <c r="H5" s="123"/>
    </row>
    <row r="6" spans="1:8" ht="15.75">
      <c r="A6" s="121"/>
      <c r="B6" s="121"/>
      <c r="C6" s="121"/>
      <c r="D6" s="121"/>
      <c r="E6" s="121"/>
      <c r="F6" s="121"/>
      <c r="H6" s="121"/>
    </row>
    <row r="7" spans="1:8" ht="15.75">
      <c r="A7" s="121"/>
      <c r="B7" s="121"/>
      <c r="C7" s="121"/>
      <c r="D7" s="121"/>
      <c r="E7" s="123" t="s">
        <v>47</v>
      </c>
      <c r="F7" s="123" t="s">
        <v>94</v>
      </c>
      <c r="H7" s="123"/>
    </row>
    <row r="8" spans="1:9" ht="15.75">
      <c r="A8" s="121"/>
      <c r="B8" s="121"/>
      <c r="C8" s="121"/>
      <c r="D8" s="121"/>
      <c r="E8" s="121"/>
      <c r="F8" s="121"/>
      <c r="G8" s="121"/>
      <c r="H8" s="121"/>
      <c r="I8" s="121"/>
    </row>
    <row r="9" spans="1:9" ht="15.75">
      <c r="A9" s="121"/>
      <c r="B9" s="121"/>
      <c r="C9" s="121"/>
      <c r="D9" s="121"/>
      <c r="E9" s="121"/>
      <c r="F9" s="121"/>
      <c r="G9" s="124"/>
      <c r="H9" s="124"/>
      <c r="I9" s="124"/>
    </row>
    <row r="10" spans="1:9" ht="15.75">
      <c r="A10" s="126" t="s">
        <v>48</v>
      </c>
      <c r="B10" s="126"/>
      <c r="C10" s="126"/>
      <c r="D10" s="126"/>
      <c r="E10" s="126"/>
      <c r="F10" s="126"/>
      <c r="G10" s="126"/>
      <c r="H10" s="126"/>
      <c r="I10" s="126"/>
    </row>
    <row r="11" spans="1:9" ht="40.5" customHeight="1">
      <c r="A11" s="254" t="s">
        <v>84</v>
      </c>
      <c r="B11" s="254"/>
      <c r="C11" s="254"/>
      <c r="D11" s="254"/>
      <c r="E11" s="254"/>
      <c r="F11" s="254"/>
      <c r="G11" s="254"/>
      <c r="H11" s="126"/>
      <c r="I11" s="126"/>
    </row>
    <row r="12" spans="1:9" ht="15.75">
      <c r="A12" s="239" t="s">
        <v>96</v>
      </c>
      <c r="B12" s="239"/>
      <c r="C12" s="239"/>
      <c r="D12" s="239"/>
      <c r="E12" s="239"/>
      <c r="F12" s="239"/>
      <c r="G12" s="239"/>
      <c r="H12" s="126"/>
      <c r="I12" s="126"/>
    </row>
    <row r="13" spans="1:12" ht="16.5" thickBot="1">
      <c r="A13" s="127"/>
      <c r="B13" s="121"/>
      <c r="C13" s="121"/>
      <c r="D13" s="121"/>
      <c r="E13" s="121"/>
      <c r="F13" s="121"/>
      <c r="G13" s="121"/>
      <c r="H13" s="121"/>
      <c r="I13" s="121"/>
      <c r="J13" s="123"/>
      <c r="K13" s="123"/>
      <c r="L13" s="123"/>
    </row>
    <row r="14" spans="1:12" ht="16.5" thickBot="1">
      <c r="A14" s="255" t="s">
        <v>22</v>
      </c>
      <c r="B14" s="256"/>
      <c r="C14" s="256"/>
      <c r="D14" s="257"/>
      <c r="E14" s="241" t="s">
        <v>95</v>
      </c>
      <c r="F14" s="242"/>
      <c r="G14" s="128" t="s">
        <v>49</v>
      </c>
      <c r="H14" s="125"/>
      <c r="I14" s="126"/>
      <c r="J14" s="123"/>
      <c r="K14" s="123"/>
      <c r="L14" s="123"/>
    </row>
    <row r="15" spans="1:12" ht="15.75">
      <c r="A15" s="258"/>
      <c r="B15" s="259"/>
      <c r="C15" s="259"/>
      <c r="D15" s="260"/>
      <c r="E15" s="264" t="s">
        <v>97</v>
      </c>
      <c r="F15" s="265"/>
      <c r="G15" s="129" t="s">
        <v>50</v>
      </c>
      <c r="H15" s="125"/>
      <c r="I15" s="125"/>
      <c r="J15" s="121"/>
      <c r="K15" s="121"/>
      <c r="L15" s="121"/>
    </row>
    <row r="16" spans="1:11" ht="16.5" thickBot="1">
      <c r="A16" s="258"/>
      <c r="B16" s="259"/>
      <c r="C16" s="259"/>
      <c r="D16" s="260"/>
      <c r="E16" s="266"/>
      <c r="F16" s="267"/>
      <c r="G16" s="130"/>
      <c r="H16" s="131"/>
      <c r="I16" s="121"/>
      <c r="K16" s="123"/>
    </row>
    <row r="17" spans="1:11" ht="16.5" thickBot="1">
      <c r="A17" s="261"/>
      <c r="B17" s="262"/>
      <c r="C17" s="262"/>
      <c r="D17" s="263"/>
      <c r="E17" s="268"/>
      <c r="F17" s="269"/>
      <c r="G17" s="132" t="s">
        <v>24</v>
      </c>
      <c r="H17" s="125"/>
      <c r="I17" s="125"/>
      <c r="K17" s="121"/>
    </row>
    <row r="18" spans="1:11" ht="15.75">
      <c r="A18" s="58" t="s">
        <v>51</v>
      </c>
      <c r="B18" s="58"/>
      <c r="C18" s="133"/>
      <c r="D18" s="134"/>
      <c r="E18" s="135">
        <v>100</v>
      </c>
      <c r="F18" s="136"/>
      <c r="G18" s="136"/>
      <c r="H18" s="131"/>
      <c r="I18" s="131"/>
      <c r="K18" s="123"/>
    </row>
    <row r="19" spans="1:12" ht="15.75">
      <c r="A19" s="137" t="s">
        <v>52</v>
      </c>
      <c r="B19" s="137"/>
      <c r="C19" s="138"/>
      <c r="D19" s="139"/>
      <c r="E19" s="140">
        <v>8</v>
      </c>
      <c r="F19" s="141"/>
      <c r="G19" s="141"/>
      <c r="H19" s="131"/>
      <c r="I19" s="131"/>
      <c r="J19" s="121"/>
      <c r="K19" s="121"/>
      <c r="L19" s="121"/>
    </row>
    <row r="20" spans="1:9" ht="16.5" thickBot="1">
      <c r="A20" s="104" t="s">
        <v>53</v>
      </c>
      <c r="B20" s="104"/>
      <c r="C20" s="121"/>
      <c r="D20" s="142"/>
      <c r="E20" s="131">
        <v>15</v>
      </c>
      <c r="F20" s="143"/>
      <c r="G20" s="143"/>
      <c r="H20" s="131"/>
      <c r="I20" s="131"/>
    </row>
    <row r="21" spans="1:9" ht="16.5" thickBot="1">
      <c r="A21" s="100" t="s">
        <v>54</v>
      </c>
      <c r="B21" s="100"/>
      <c r="C21" s="101"/>
      <c r="D21" s="144"/>
      <c r="E21" s="145">
        <f>E18*E19*E20</f>
        <v>12000</v>
      </c>
      <c r="F21" s="102">
        <v>100</v>
      </c>
      <c r="G21" s="102">
        <f>E21</f>
        <v>12000</v>
      </c>
      <c r="H21" s="146"/>
      <c r="I21" s="146"/>
    </row>
    <row r="22" spans="1:9" ht="15.75">
      <c r="A22" s="104"/>
      <c r="B22" s="121"/>
      <c r="C22" s="121"/>
      <c r="D22" s="142"/>
      <c r="E22" s="125" t="s">
        <v>55</v>
      </c>
      <c r="F22" s="129" t="s">
        <v>56</v>
      </c>
      <c r="G22" s="111"/>
      <c r="H22" s="147"/>
      <c r="I22" s="126"/>
    </row>
    <row r="23" spans="1:9" ht="16.5" thickBot="1">
      <c r="A23" s="104" t="s">
        <v>86</v>
      </c>
      <c r="B23" s="121"/>
      <c r="C23" s="121"/>
      <c r="D23" s="142"/>
      <c r="E23" s="148">
        <f>E21*F23</f>
        <v>9000</v>
      </c>
      <c r="F23" s="191">
        <v>0.75</v>
      </c>
      <c r="G23" s="192">
        <f>F23*G21</f>
        <v>9000</v>
      </c>
      <c r="H23" s="146"/>
      <c r="I23" s="126"/>
    </row>
    <row r="24" spans="1:9" ht="16.5" thickBot="1">
      <c r="A24" s="276" t="s">
        <v>87</v>
      </c>
      <c r="B24" s="277"/>
      <c r="C24" s="277"/>
      <c r="D24" s="278"/>
      <c r="E24" s="102">
        <f>E21*8*F23</f>
        <v>72000</v>
      </c>
      <c r="F24" s="196"/>
      <c r="G24" s="193">
        <f>E24</f>
        <v>72000</v>
      </c>
      <c r="H24" s="146"/>
      <c r="I24" s="126"/>
    </row>
    <row r="25" spans="1:9" ht="15.75">
      <c r="A25" s="121"/>
      <c r="B25" s="121"/>
      <c r="C25" s="121"/>
      <c r="D25" s="121"/>
      <c r="E25" s="146"/>
      <c r="F25" s="195"/>
      <c r="G25" s="146"/>
      <c r="H25" s="146"/>
      <c r="I25" s="126"/>
    </row>
    <row r="26" spans="1:9" ht="16.5" thickBot="1">
      <c r="A26" s="171"/>
      <c r="B26" s="127"/>
      <c r="C26" s="127"/>
      <c r="D26" s="127"/>
      <c r="E26" s="194"/>
      <c r="F26" s="127"/>
      <c r="G26" s="127"/>
      <c r="H26" s="121"/>
      <c r="I26" s="121"/>
    </row>
    <row r="27" spans="1:7" ht="12.75" customHeight="1">
      <c r="A27" s="255" t="s">
        <v>22</v>
      </c>
      <c r="B27" s="256"/>
      <c r="C27" s="256"/>
      <c r="D27" s="257"/>
      <c r="E27" s="279" t="s">
        <v>23</v>
      </c>
      <c r="F27" s="282" t="s">
        <v>24</v>
      </c>
      <c r="G27" s="247" t="s">
        <v>24</v>
      </c>
    </row>
    <row r="28" spans="1:7" ht="12.75" customHeight="1">
      <c r="A28" s="258"/>
      <c r="B28" s="259"/>
      <c r="C28" s="259"/>
      <c r="D28" s="260"/>
      <c r="E28" s="280"/>
      <c r="F28" s="283"/>
      <c r="G28" s="248"/>
    </row>
    <row r="29" spans="1:7" ht="13.5" customHeight="1" thickBot="1">
      <c r="A29" s="261"/>
      <c r="B29" s="262"/>
      <c r="C29" s="262"/>
      <c r="D29" s="263"/>
      <c r="E29" s="281"/>
      <c r="F29" s="284"/>
      <c r="G29" s="249"/>
    </row>
    <row r="30" spans="1:7" ht="16.5" thickBot="1">
      <c r="A30" s="250" t="s">
        <v>57</v>
      </c>
      <c r="B30" s="251"/>
      <c r="C30" s="251"/>
      <c r="D30" s="252"/>
      <c r="E30" s="197">
        <f>E31+E43</f>
        <v>0.6</v>
      </c>
      <c r="F30" s="149">
        <f>ROUNDUP(E30*E24,0)</f>
        <v>43200</v>
      </c>
      <c r="G30" s="150">
        <f>F30</f>
        <v>43200</v>
      </c>
    </row>
    <row r="31" spans="1:7" ht="16.5" thickBot="1">
      <c r="A31" s="151" t="s">
        <v>58</v>
      </c>
      <c r="B31" s="152"/>
      <c r="C31" s="152"/>
      <c r="D31" s="152"/>
      <c r="E31" s="153">
        <f>E32+E33</f>
        <v>0.472</v>
      </c>
      <c r="F31" s="154">
        <f>F32+F33</f>
        <v>30384</v>
      </c>
      <c r="G31" s="150">
        <f>F31</f>
        <v>30384</v>
      </c>
    </row>
    <row r="32" spans="1:7" ht="16.5" thickBot="1">
      <c r="A32" s="156" t="s">
        <v>59</v>
      </c>
      <c r="B32" s="156"/>
      <c r="C32" s="123"/>
      <c r="D32" s="123"/>
      <c r="E32" s="198">
        <v>0.412</v>
      </c>
      <c r="F32" s="157">
        <f>E32*E24</f>
        <v>29664</v>
      </c>
      <c r="G32" s="150">
        <f>F32</f>
        <v>29664</v>
      </c>
    </row>
    <row r="33" spans="1:7" ht="16.5" thickBot="1">
      <c r="A33" s="100" t="s">
        <v>60</v>
      </c>
      <c r="B33" s="101"/>
      <c r="C33" s="101"/>
      <c r="D33" s="144"/>
      <c r="E33" s="187">
        <f>E34+E36+E37+E38+E39+E42+E35+E41+E40</f>
        <v>0.06</v>
      </c>
      <c r="F33" s="210">
        <f>F34+F36+F37+F38+F39+F42+F35+F41</f>
        <v>720</v>
      </c>
      <c r="G33" s="150">
        <f>F33</f>
        <v>720</v>
      </c>
    </row>
    <row r="34" spans="1:7" ht="16.5" hidden="1" thickBot="1">
      <c r="A34" s="137" t="s">
        <v>78</v>
      </c>
      <c r="B34" s="133"/>
      <c r="C34" s="133"/>
      <c r="D34" s="134"/>
      <c r="E34" s="206">
        <v>0</v>
      </c>
      <c r="F34" s="159">
        <f aca="true" t="shared" si="0" ref="F34:F41">E34*$E$24</f>
        <v>0</v>
      </c>
      <c r="G34" s="209">
        <f>F34</f>
        <v>0</v>
      </c>
    </row>
    <row r="35" spans="1:7" ht="16.5" hidden="1" thickBot="1">
      <c r="A35" s="160" t="s">
        <v>61</v>
      </c>
      <c r="B35" s="161"/>
      <c r="C35" s="161"/>
      <c r="D35" s="162"/>
      <c r="E35" s="206">
        <v>0</v>
      </c>
      <c r="F35" s="165">
        <f t="shared" si="0"/>
        <v>0</v>
      </c>
      <c r="G35" s="209">
        <f aca="true" t="shared" si="1" ref="G35:G51">F35</f>
        <v>0</v>
      </c>
    </row>
    <row r="36" spans="1:7" ht="16.5" hidden="1" thickBot="1">
      <c r="A36" s="137" t="s">
        <v>62</v>
      </c>
      <c r="B36" s="138"/>
      <c r="C36" s="138"/>
      <c r="D36" s="139"/>
      <c r="E36" s="207">
        <v>0</v>
      </c>
      <c r="F36" s="165">
        <f t="shared" si="0"/>
        <v>0</v>
      </c>
      <c r="G36" s="209">
        <f t="shared" si="1"/>
        <v>0</v>
      </c>
    </row>
    <row r="37" spans="1:7" ht="16.5" hidden="1" thickBot="1">
      <c r="A37" s="160" t="s">
        <v>63</v>
      </c>
      <c r="B37" s="161"/>
      <c r="C37" s="161"/>
      <c r="D37" s="162"/>
      <c r="E37" s="207">
        <v>0</v>
      </c>
      <c r="F37" s="165">
        <f t="shared" si="0"/>
        <v>0</v>
      </c>
      <c r="G37" s="209">
        <f t="shared" si="1"/>
        <v>0</v>
      </c>
    </row>
    <row r="38" spans="1:7" ht="16.5" hidden="1" thickBot="1">
      <c r="A38" s="137" t="s">
        <v>64</v>
      </c>
      <c r="B38" s="138"/>
      <c r="C38" s="138"/>
      <c r="D38" s="139"/>
      <c r="E38" s="207">
        <v>0</v>
      </c>
      <c r="F38" s="165">
        <f t="shared" si="0"/>
        <v>0</v>
      </c>
      <c r="G38" s="209">
        <f t="shared" si="1"/>
        <v>0</v>
      </c>
    </row>
    <row r="39" spans="1:7" ht="16.5" thickBot="1">
      <c r="A39" s="137" t="s">
        <v>77</v>
      </c>
      <c r="B39" s="138"/>
      <c r="C39" s="138"/>
      <c r="D39" s="139"/>
      <c r="E39" s="207">
        <v>0.005</v>
      </c>
      <c r="F39" s="165">
        <f t="shared" si="0"/>
        <v>360</v>
      </c>
      <c r="G39" s="209">
        <f t="shared" si="1"/>
        <v>360</v>
      </c>
    </row>
    <row r="40" spans="1:7" ht="16.5" thickBot="1">
      <c r="A40" s="104" t="s">
        <v>76</v>
      </c>
      <c r="B40" s="201"/>
      <c r="C40" s="201"/>
      <c r="D40" s="201"/>
      <c r="E40" s="207">
        <v>0.05</v>
      </c>
      <c r="F40" s="165">
        <f t="shared" si="0"/>
        <v>3600</v>
      </c>
      <c r="G40" s="209">
        <f t="shared" si="1"/>
        <v>3600</v>
      </c>
    </row>
    <row r="41" spans="1:7" ht="16.5" hidden="1" thickBot="1">
      <c r="A41" s="137"/>
      <c r="B41" s="138"/>
      <c r="C41" s="138"/>
      <c r="D41" s="139"/>
      <c r="E41" s="207"/>
      <c r="F41" s="165">
        <f t="shared" si="0"/>
        <v>0</v>
      </c>
      <c r="G41" s="209">
        <f t="shared" si="1"/>
        <v>0</v>
      </c>
    </row>
    <row r="42" spans="1:7" ht="16.5" thickBot="1">
      <c r="A42" s="104" t="s">
        <v>65</v>
      </c>
      <c r="B42" s="121"/>
      <c r="C42" s="121"/>
      <c r="D42" s="121"/>
      <c r="E42" s="208">
        <v>0.005</v>
      </c>
      <c r="F42" s="211">
        <f>E42*$E$24</f>
        <v>360</v>
      </c>
      <c r="G42" s="209">
        <f t="shared" si="1"/>
        <v>360</v>
      </c>
    </row>
    <row r="43" spans="1:8" ht="16.5" thickBot="1">
      <c r="A43" s="151" t="s">
        <v>66</v>
      </c>
      <c r="B43" s="169"/>
      <c r="C43" s="169"/>
      <c r="D43" s="170"/>
      <c r="E43" s="199">
        <f>E44+E45</f>
        <v>0.128</v>
      </c>
      <c r="F43" s="176">
        <f>E43*E24</f>
        <v>9216</v>
      </c>
      <c r="G43" s="155">
        <f t="shared" si="1"/>
        <v>9216</v>
      </c>
      <c r="H43" s="190">
        <f>E32+E33+E43</f>
        <v>0.6</v>
      </c>
    </row>
    <row r="44" spans="1:7" ht="15.75">
      <c r="A44" s="58" t="s">
        <v>59</v>
      </c>
      <c r="B44" s="133"/>
      <c r="C44" s="133"/>
      <c r="D44" s="134"/>
      <c r="E44" s="200">
        <v>0.1117</v>
      </c>
      <c r="F44" s="158">
        <f>E44*E24</f>
        <v>8042</v>
      </c>
      <c r="G44" s="159">
        <f t="shared" si="1"/>
        <v>8042</v>
      </c>
    </row>
    <row r="45" spans="1:7" ht="16.5" thickBot="1">
      <c r="A45" s="171" t="s">
        <v>60</v>
      </c>
      <c r="B45" s="127"/>
      <c r="C45" s="127"/>
      <c r="D45" s="172"/>
      <c r="E45" s="173">
        <v>0.0163</v>
      </c>
      <c r="F45" s="174">
        <f>E45*E24</f>
        <v>1174</v>
      </c>
      <c r="G45" s="168">
        <f t="shared" si="1"/>
        <v>1174</v>
      </c>
    </row>
    <row r="46" spans="1:7" ht="16.5" thickBot="1">
      <c r="A46" s="151" t="s">
        <v>67</v>
      </c>
      <c r="B46" s="169"/>
      <c r="C46" s="169"/>
      <c r="D46" s="170"/>
      <c r="E46" s="175">
        <f>'кл(ШКПЕРВ)'!F22</f>
        <v>0.0017</v>
      </c>
      <c r="F46" s="176">
        <f>E46*E24</f>
        <v>122</v>
      </c>
      <c r="G46" s="155">
        <f t="shared" si="1"/>
        <v>122</v>
      </c>
    </row>
    <row r="47" spans="1:7" ht="16.5" thickBot="1">
      <c r="A47" s="151" t="s">
        <v>68</v>
      </c>
      <c r="B47" s="151"/>
      <c r="C47" s="152"/>
      <c r="D47" s="177"/>
      <c r="E47" s="178">
        <f>E48+E49+E50</f>
        <v>0.058</v>
      </c>
      <c r="F47" s="154">
        <f>E47*E24</f>
        <v>4176</v>
      </c>
      <c r="G47" s="155">
        <f t="shared" si="1"/>
        <v>4176</v>
      </c>
    </row>
    <row r="48" spans="1:7" ht="16.5" thickBot="1">
      <c r="A48" s="58" t="s">
        <v>69</v>
      </c>
      <c r="B48" s="133"/>
      <c r="C48" s="133"/>
      <c r="D48" s="134"/>
      <c r="E48" s="179">
        <f>'кл(ШКПЕРВ)'!F24</f>
        <v>0.0469</v>
      </c>
      <c r="F48" s="180">
        <f>E48*E24</f>
        <v>3377</v>
      </c>
      <c r="G48" s="181">
        <f t="shared" si="1"/>
        <v>3377</v>
      </c>
    </row>
    <row r="49" spans="1:7" ht="16.5" thickBot="1">
      <c r="A49" s="137" t="s">
        <v>70</v>
      </c>
      <c r="B49" s="182"/>
      <c r="C49" s="182"/>
      <c r="D49" s="183"/>
      <c r="E49" s="179">
        <f>'кл(ШКПЕРВ)'!F25</f>
        <v>0.0071</v>
      </c>
      <c r="F49" s="164">
        <f>E49*E24</f>
        <v>511</v>
      </c>
      <c r="G49" s="165">
        <f t="shared" si="1"/>
        <v>511</v>
      </c>
    </row>
    <row r="50" spans="1:7" ht="16.5" thickBot="1">
      <c r="A50" s="104" t="s">
        <v>71</v>
      </c>
      <c r="B50" s="124"/>
      <c r="C50" s="124"/>
      <c r="D50" s="124"/>
      <c r="E50" s="179">
        <f>'кл(ШКПЕРВ)'!F26</f>
        <v>0.004</v>
      </c>
      <c r="F50" s="184">
        <f>E50*E24</f>
        <v>288</v>
      </c>
      <c r="G50" s="165">
        <f t="shared" si="1"/>
        <v>288</v>
      </c>
    </row>
    <row r="51" spans="1:7" ht="18.75" customHeight="1" thickBot="1">
      <c r="A51" s="151"/>
      <c r="B51" s="185"/>
      <c r="C51" s="185"/>
      <c r="D51" s="185"/>
      <c r="E51" s="153"/>
      <c r="F51" s="154">
        <f>E51*E24</f>
        <v>0</v>
      </c>
      <c r="G51" s="155">
        <f t="shared" si="1"/>
        <v>0</v>
      </c>
    </row>
    <row r="52" spans="1:7" ht="16.5" thickBot="1">
      <c r="A52" s="270" t="s">
        <v>72</v>
      </c>
      <c r="B52" s="271"/>
      <c r="C52" s="271"/>
      <c r="D52" s="272"/>
      <c r="E52" s="175">
        <f>100%-E30-E47-E46</f>
        <v>0.3403</v>
      </c>
      <c r="F52" s="176">
        <f>E52*E24</f>
        <v>24502</v>
      </c>
      <c r="G52" s="186">
        <f>F52</f>
        <v>24502</v>
      </c>
    </row>
    <row r="53" spans="1:7" ht="16.5" thickBot="1">
      <c r="A53" s="273" t="s">
        <v>44</v>
      </c>
      <c r="B53" s="274"/>
      <c r="C53" s="274"/>
      <c r="D53" s="275"/>
      <c r="E53" s="187">
        <f>E30+E46+E47+E51+E52</f>
        <v>1</v>
      </c>
      <c r="F53" s="149">
        <f>F30+F46+F47+F51+F52</f>
        <v>72000</v>
      </c>
      <c r="G53" s="150">
        <f>F53</f>
        <v>72000</v>
      </c>
    </row>
    <row r="54" spans="1:9" ht="12.75">
      <c r="A54" s="124"/>
      <c r="B54" s="124"/>
      <c r="C54" s="124"/>
      <c r="D54" s="124"/>
      <c r="E54" s="124"/>
      <c r="F54" s="124"/>
      <c r="G54" s="124"/>
      <c r="H54" s="124"/>
      <c r="I54" s="124"/>
    </row>
    <row r="55" spans="1:8" ht="15.75">
      <c r="A55" s="188" t="s">
        <v>7</v>
      </c>
      <c r="B55" s="189"/>
      <c r="C55" s="189"/>
      <c r="D55" s="188"/>
      <c r="E55" s="189"/>
      <c r="F55" s="188" t="s">
        <v>89</v>
      </c>
      <c r="G55" s="189"/>
      <c r="H55" s="189"/>
    </row>
  </sheetData>
  <sheetProtection/>
  <mergeCells count="13">
    <mergeCell ref="E27:E29"/>
    <mergeCell ref="F27:F29"/>
    <mergeCell ref="G27:G29"/>
    <mergeCell ref="A30:D30"/>
    <mergeCell ref="A52:D52"/>
    <mergeCell ref="A53:D53"/>
    <mergeCell ref="A12:G12"/>
    <mergeCell ref="A11:G11"/>
    <mergeCell ref="A14:D17"/>
    <mergeCell ref="E14:F14"/>
    <mergeCell ref="E15:F17"/>
    <mergeCell ref="A24:D24"/>
    <mergeCell ref="A27:D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ekon-1</cp:lastModifiedBy>
  <cp:lastPrinted>2016-12-15T09:12:15Z</cp:lastPrinted>
  <dcterms:created xsi:type="dcterms:W3CDTF">2015-10-01T06:38:41Z</dcterms:created>
  <dcterms:modified xsi:type="dcterms:W3CDTF">2017-10-05T13:36:26Z</dcterms:modified>
  <cp:category/>
  <cp:version/>
  <cp:contentType/>
  <cp:contentStatus/>
</cp:coreProperties>
</file>